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M:\MASTERS\Application\2023 Application\Already updated for 2023\LIHTC Addendum\"/>
    </mc:Choice>
  </mc:AlternateContent>
  <xr:revisionPtr revIDLastSave="0" documentId="13_ncr:1_{2AACEEB8-1478-4D58-9F1F-D03B9C15F90A}" xr6:coauthVersionLast="47" xr6:coauthVersionMax="47" xr10:uidLastSave="{00000000-0000-0000-0000-000000000000}"/>
  <bookViews>
    <workbookView xWindow="-120" yWindow="-120" windowWidth="30960" windowHeight="16920" tabRatio="850" activeTab="9" xr2:uid="{00000000-000D-0000-FFFF-FFFF00000000}"/>
  </bookViews>
  <sheets>
    <sheet name="LIHTC Info" sheetId="3" r:id="rId1"/>
    <sheet name="LIHTC Scoring" sheetId="9" r:id="rId2"/>
    <sheet name="ScoringLists" sheetId="10" r:id="rId3"/>
    <sheet name="LIHTC Rents" sheetId="19" r:id="rId4"/>
    <sheet name="TDC Limit" sheetId="5" r:id="rId5"/>
    <sheet name="Rents Insert" sheetId="22" state="hidden" r:id="rId6"/>
    <sheet name="LIHTC Pro Forma" sheetId="21" r:id="rId7"/>
    <sheet name="Pro Forma Insert" sheetId="23" state="hidden" r:id="rId8"/>
    <sheet name="OPF YbY Insert" sheetId="24" state="hidden" r:id="rId9"/>
    <sheet name="Applicable Fraction" sheetId="8" r:id="rId10"/>
    <sheet name="Acquisition Credit" sheetId="11" r:id="rId11"/>
    <sheet name="Historic TCs" sheetId="13" r:id="rId12"/>
    <sheet name="Admin Requirements" sheetId="6" r:id="rId13"/>
    <sheet name="Signature Page" sheetId="7" r:id="rId14"/>
  </sheets>
  <externalReferences>
    <externalReference r:id="rId15"/>
  </externalReferences>
  <definedNames>
    <definedName name="credit_limits">ScoringLists!$B$186:$B$186</definedName>
    <definedName name="DevFees">ScoringLists!$B$188:$B$194</definedName>
    <definedName name="eligible_tribes">ScoringLists!$B$206:$B$220</definedName>
    <definedName name="federal_funding_sources">ScoringLists!$B$170:$B$176</definedName>
    <definedName name="FunderType">[1]Under_the_Hood!$C$15:$C$17</definedName>
    <definedName name="FundingType">[1]Under_the_Hood!$C$9:$C$11</definedName>
    <definedName name="higher_income">ScoringLists!$B$2:$B$19</definedName>
    <definedName name="Historic">ScoringLists!$B$201:$B$203</definedName>
    <definedName name="Homeless75">ScoringLists!$B$120:$B$123</definedName>
    <definedName name="in_within">ScoringLists!$B$241:$B$244</definedName>
    <definedName name="Inc_Higher">ScoringLists!$B$22:$B$39</definedName>
    <definedName name="Inc_Lower">ScoringLists!$B$66:$B$83</definedName>
    <definedName name="Inc_percent">ScoringLists!$B$85:$B$94</definedName>
    <definedName name="job_centers">ScoringLists!$B$247:$B$298</definedName>
    <definedName name="KC_HTF">ScoringLists!$B$178:$B$180</definedName>
    <definedName name="KC_only">ScoringLists!$B$229:$B$232</definedName>
    <definedName name="KC_OppArea">ScoringLists!$B$235:$B$238</definedName>
    <definedName name="local_funding_counties">ScoringLists!$B$139:$B$146</definedName>
    <definedName name="local_funding_sources">ScoringLists!$B$148:$B$160</definedName>
    <definedName name="local_funding_types">ScoringLists!$B$162:$B$168</definedName>
    <definedName name="location_eff">ScoringLists!$B$223:$B$226</definedName>
    <definedName name="lower_income">ScoringLists!$B$41:$B$64</definedName>
    <definedName name="NPSponsor">ScoringLists!$B$300:$B$303</definedName>
    <definedName name="PBRA_units">ScoringLists!$B$182:$B$185</definedName>
    <definedName name="_xlnm.Print_Area" localSheetId="10">'Acquisition Credit'!$A$1:$I$38</definedName>
    <definedName name="_xlnm.Print_Area" localSheetId="12">'Admin Requirements'!$A$1:$J$41</definedName>
    <definedName name="_xlnm.Print_Area" localSheetId="9">'Applicable Fraction'!$A$1:$L$20</definedName>
    <definedName name="_xlnm.Print_Area" localSheetId="6">'LIHTC Pro Forma'!$A$1:$O$140</definedName>
    <definedName name="_xlnm.Print_Area" localSheetId="3">'LIHTC Rents'!$A$1:$L$18</definedName>
    <definedName name="_xlnm.Print_Area" localSheetId="1">'LIHTC Scoring'!$A$1:$M$241</definedName>
    <definedName name="_xlnm.Print_Area" localSheetId="4">'TDC Limit'!$A$1:$N$50</definedName>
    <definedName name="SpecNeeds20">ScoringLists!$B$130:$B$137</definedName>
    <definedName name="TDC_limit">ScoringLists!$B$307:$B$308</definedName>
    <definedName name="TDC_limt">ScoringLists!$B$307:$B$308</definedName>
    <definedName name="Years">ScoringLists!$B$96:$B$118</definedName>
    <definedName name="Z_1B6CD137_2613_4D41_AC2A_F2F894E3C087_.wvu.PrintArea" localSheetId="3" hidden="1">'LIHTC Rents'!$A$1:$M$19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2" l="1"/>
  <c r="C3" i="22"/>
  <c r="D3" i="22"/>
  <c r="E3" i="22"/>
  <c r="F3" i="22"/>
  <c r="G3" i="22"/>
  <c r="H3" i="22"/>
  <c r="I3" i="22"/>
  <c r="B4" i="22"/>
  <c r="C4" i="22"/>
  <c r="D4" i="22"/>
  <c r="E4" i="22"/>
  <c r="F4" i="22"/>
  <c r="G4" i="22"/>
  <c r="H4" i="22"/>
  <c r="I4" i="22"/>
  <c r="B5" i="22"/>
  <c r="C5" i="22"/>
  <c r="D5" i="22"/>
  <c r="E5" i="22"/>
  <c r="F5" i="22"/>
  <c r="G5" i="22"/>
  <c r="H5" i="22"/>
  <c r="I5" i="22"/>
  <c r="B6" i="22"/>
  <c r="C6" i="22"/>
  <c r="D6" i="22"/>
  <c r="E6" i="22"/>
  <c r="F6" i="22"/>
  <c r="G6" i="22"/>
  <c r="H6" i="22"/>
  <c r="I6" i="22"/>
  <c r="B7" i="22"/>
  <c r="C7" i="22"/>
  <c r="D7" i="22"/>
  <c r="E7" i="22"/>
  <c r="F7" i="22"/>
  <c r="G7" i="22"/>
  <c r="H7" i="22"/>
  <c r="I7" i="22"/>
  <c r="B8" i="22"/>
  <c r="C8" i="22"/>
  <c r="D8" i="22"/>
  <c r="E8" i="22"/>
  <c r="F8" i="22"/>
  <c r="G8" i="22"/>
  <c r="H8" i="22"/>
  <c r="I8" i="22"/>
  <c r="B9" i="22"/>
  <c r="C9" i="22"/>
  <c r="D9" i="22"/>
  <c r="E9" i="22"/>
  <c r="F9" i="22"/>
  <c r="G9" i="22"/>
  <c r="H9" i="22"/>
  <c r="I9" i="22"/>
  <c r="O21" i="5"/>
  <c r="M18" i="5"/>
  <c r="L18" i="5"/>
  <c r="I18" i="5"/>
  <c r="H18" i="5"/>
  <c r="G18" i="5"/>
  <c r="K8" i="19" l="1"/>
  <c r="J8" i="19"/>
  <c r="M21" i="5" l="1"/>
  <c r="L21" i="5"/>
  <c r="H21" i="5"/>
  <c r="K21" i="5"/>
  <c r="G21" i="5"/>
  <c r="G20" i="5" l="1"/>
  <c r="G24" i="21"/>
  <c r="K88" i="9" l="1"/>
  <c r="K101" i="9" s="1"/>
  <c r="K103" i="9" s="1"/>
  <c r="T2" i="23"/>
  <c r="S2" i="23"/>
  <c r="R2" i="23"/>
  <c r="Q2" i="23"/>
  <c r="P2" i="23"/>
  <c r="O2" i="23"/>
  <c r="N2" i="23"/>
  <c r="M2" i="23"/>
  <c r="L2" i="23"/>
  <c r="K2" i="23"/>
  <c r="AK8" i="24"/>
  <c r="AK7" i="24"/>
  <c r="AK6" i="24"/>
  <c r="AK5" i="24"/>
  <c r="AK4" i="24"/>
  <c r="AK3" i="24"/>
  <c r="AK2" i="24"/>
  <c r="AK16" i="24"/>
  <c r="AK15" i="24"/>
  <c r="AK14" i="24"/>
  <c r="AK13" i="24"/>
  <c r="AK12" i="24"/>
  <c r="AK11" i="24"/>
  <c r="AK10" i="24"/>
  <c r="AK9" i="24"/>
  <c r="AJ16" i="24"/>
  <c r="AJ15" i="24"/>
  <c r="AJ14" i="24"/>
  <c r="AJ13" i="24"/>
  <c r="AJ12" i="24"/>
  <c r="AJ11" i="24"/>
  <c r="AJ10" i="24"/>
  <c r="AJ9" i="24"/>
  <c r="AI16" i="24"/>
  <c r="AI15" i="24"/>
  <c r="AI14" i="24"/>
  <c r="AI13" i="24"/>
  <c r="AI12" i="24"/>
  <c r="AI11" i="24"/>
  <c r="AI10" i="24"/>
  <c r="AI9" i="24"/>
  <c r="AH16" i="24"/>
  <c r="AH15" i="24"/>
  <c r="AH14" i="24"/>
  <c r="AH13" i="24"/>
  <c r="AH12" i="24"/>
  <c r="AH11" i="24"/>
  <c r="AH10" i="24"/>
  <c r="AH9" i="24"/>
  <c r="AG16" i="24"/>
  <c r="AG15" i="24"/>
  <c r="AG14" i="24"/>
  <c r="AG13" i="24"/>
  <c r="AG12" i="24"/>
  <c r="AG11" i="24"/>
  <c r="AG10" i="24"/>
  <c r="AG9" i="24"/>
  <c r="AJ8" i="24"/>
  <c r="AJ7" i="24"/>
  <c r="AJ6" i="24"/>
  <c r="AJ5" i="24"/>
  <c r="AJ4" i="24"/>
  <c r="AJ3" i="24"/>
  <c r="AJ2" i="24"/>
  <c r="AI7" i="24"/>
  <c r="AI8" i="24"/>
  <c r="AI6" i="24"/>
  <c r="AI5" i="24"/>
  <c r="AI4" i="24"/>
  <c r="AI3" i="24"/>
  <c r="AI2" i="24"/>
  <c r="AH8" i="24"/>
  <c r="AH7" i="24"/>
  <c r="AH6" i="24"/>
  <c r="AH5" i="24"/>
  <c r="AH4" i="24"/>
  <c r="AH3" i="24"/>
  <c r="AH2" i="24"/>
  <c r="AG8" i="24"/>
  <c r="AG7" i="24"/>
  <c r="AG6" i="24"/>
  <c r="AG5" i="24"/>
  <c r="AG4" i="24"/>
  <c r="AG3" i="24"/>
  <c r="AG2" i="24"/>
  <c r="AD16" i="24"/>
  <c r="AD15" i="24"/>
  <c r="AD14" i="24"/>
  <c r="AD13" i="24"/>
  <c r="AD12" i="24"/>
  <c r="AD11" i="24"/>
  <c r="AD10" i="24"/>
  <c r="AD9" i="24"/>
  <c r="AD8" i="24"/>
  <c r="AD7" i="24"/>
  <c r="AD6" i="24"/>
  <c r="AD5" i="24"/>
  <c r="AD4" i="24"/>
  <c r="AD3" i="24"/>
  <c r="AD2" i="24"/>
  <c r="AC16" i="24"/>
  <c r="AC15" i="24"/>
  <c r="AC14" i="24"/>
  <c r="AC13" i="24"/>
  <c r="AC12" i="24"/>
  <c r="AC11" i="24"/>
  <c r="AC10" i="24"/>
  <c r="AC9" i="24"/>
  <c r="AB16" i="24"/>
  <c r="AB15" i="24"/>
  <c r="AB14" i="24"/>
  <c r="AB13" i="24"/>
  <c r="AB12" i="24"/>
  <c r="AB11" i="24"/>
  <c r="AB10" i="24"/>
  <c r="AB9" i="24"/>
  <c r="AC8" i="24"/>
  <c r="AC7" i="24"/>
  <c r="AC6" i="24"/>
  <c r="AC5" i="24"/>
  <c r="AC4" i="24"/>
  <c r="AC3" i="24"/>
  <c r="AC2" i="24"/>
  <c r="AB8" i="24"/>
  <c r="AB7" i="24"/>
  <c r="AB6" i="24"/>
  <c r="AB5" i="24"/>
  <c r="AB4" i="24"/>
  <c r="AB3" i="24"/>
  <c r="AB2" i="24"/>
  <c r="AA2" i="24"/>
  <c r="Z2" i="24"/>
  <c r="Y2" i="24"/>
  <c r="X2" i="24"/>
  <c r="W2" i="24"/>
  <c r="V2" i="24"/>
  <c r="U2" i="24"/>
  <c r="T2" i="24"/>
  <c r="S2" i="24"/>
  <c r="R2" i="24"/>
  <c r="Q2" i="24"/>
  <c r="P2" i="24"/>
  <c r="O2" i="24"/>
  <c r="N2" i="24"/>
  <c r="M2" i="24"/>
  <c r="L2" i="24"/>
  <c r="K2" i="24"/>
  <c r="J2" i="24"/>
  <c r="I2" i="24"/>
  <c r="H2" i="24"/>
  <c r="G2" i="24"/>
  <c r="F2" i="24"/>
  <c r="E2" i="24"/>
  <c r="D16" i="24"/>
  <c r="D15" i="24"/>
  <c r="D14" i="24"/>
  <c r="D13" i="24"/>
  <c r="D12" i="24"/>
  <c r="D11" i="24"/>
  <c r="D10" i="24"/>
  <c r="D9" i="24"/>
  <c r="C16" i="24"/>
  <c r="C15" i="24"/>
  <c r="C14" i="24"/>
  <c r="C13" i="24"/>
  <c r="C12" i="24"/>
  <c r="C11" i="24"/>
  <c r="C10" i="24"/>
  <c r="C9" i="24"/>
  <c r="D8" i="24"/>
  <c r="D7" i="24"/>
  <c r="D6" i="24"/>
  <c r="D5" i="24"/>
  <c r="D4" i="24"/>
  <c r="D3" i="24"/>
  <c r="D2" i="24"/>
  <c r="C8" i="24"/>
  <c r="C7" i="24"/>
  <c r="C6" i="24"/>
  <c r="C5" i="24"/>
  <c r="C4" i="24"/>
  <c r="C3" i="24"/>
  <c r="C2" i="24"/>
  <c r="J2" i="23"/>
  <c r="I2" i="23"/>
  <c r="E2" i="23"/>
  <c r="G2" i="23"/>
  <c r="F2" i="23"/>
  <c r="H2" i="23"/>
  <c r="C2" i="23"/>
  <c r="D2" i="23"/>
  <c r="B2" i="23"/>
  <c r="H2" i="22"/>
  <c r="F2" i="22"/>
  <c r="D2" i="22"/>
  <c r="E2" i="22"/>
  <c r="G2" i="22"/>
  <c r="C2" i="22"/>
  <c r="B2" i="22"/>
  <c r="M231" i="9"/>
  <c r="M28" i="5"/>
  <c r="K237" i="9" s="1"/>
  <c r="K239" i="9" s="1"/>
  <c r="C82" i="21"/>
  <c r="C81" i="21"/>
  <c r="N136" i="21"/>
  <c r="M136" i="21"/>
  <c r="L136" i="21"/>
  <c r="K136" i="21"/>
  <c r="J136" i="21"/>
  <c r="I136" i="21"/>
  <c r="H136" i="21"/>
  <c r="G136" i="21"/>
  <c r="H71" i="21"/>
  <c r="N71" i="21"/>
  <c r="M71" i="21"/>
  <c r="L71" i="21"/>
  <c r="K71" i="21"/>
  <c r="J71" i="21"/>
  <c r="I71" i="21"/>
  <c r="B22" i="3"/>
  <c r="I20" i="5"/>
  <c r="L20" i="5"/>
  <c r="M20" i="5"/>
  <c r="H20" i="5"/>
  <c r="H45" i="21"/>
  <c r="G125" i="21"/>
  <c r="M115" i="21"/>
  <c r="G115" i="21"/>
  <c r="N125" i="21"/>
  <c r="M125" i="21"/>
  <c r="L125" i="21"/>
  <c r="K125" i="21"/>
  <c r="J125" i="21"/>
  <c r="I125" i="21"/>
  <c r="H125" i="21"/>
  <c r="N115" i="21"/>
  <c r="L115" i="21"/>
  <c r="K115" i="21"/>
  <c r="J115" i="21"/>
  <c r="I115" i="21"/>
  <c r="H115" i="21"/>
  <c r="H59" i="21"/>
  <c r="H49" i="21"/>
  <c r="I29" i="21"/>
  <c r="J29" i="21" s="1"/>
  <c r="K29" i="21" s="1"/>
  <c r="L29" i="21" s="1"/>
  <c r="M29" i="21" s="1"/>
  <c r="N29" i="21" s="1"/>
  <c r="G95" i="21" s="1"/>
  <c r="H95" i="21" s="1"/>
  <c r="I95" i="21" s="1"/>
  <c r="J95" i="21" s="1"/>
  <c r="K95" i="21" s="1"/>
  <c r="L95" i="21" s="1"/>
  <c r="M95" i="21" s="1"/>
  <c r="N95" i="21" s="1"/>
  <c r="I25" i="21"/>
  <c r="J25" i="21"/>
  <c r="K25" i="21" s="1"/>
  <c r="I26" i="21"/>
  <c r="J26" i="21" s="1"/>
  <c r="K26" i="21" s="1"/>
  <c r="L26" i="21" s="1"/>
  <c r="M26" i="21" s="1"/>
  <c r="N26" i="21" s="1"/>
  <c r="G92" i="21" s="1"/>
  <c r="H92" i="21" s="1"/>
  <c r="I92" i="21" s="1"/>
  <c r="J92" i="21" s="1"/>
  <c r="K92" i="21" s="1"/>
  <c r="L92" i="21" s="1"/>
  <c r="M92" i="21" s="1"/>
  <c r="N92" i="21" s="1"/>
  <c r="I27" i="21"/>
  <c r="J27" i="21" s="1"/>
  <c r="K27" i="21" s="1"/>
  <c r="L27" i="21" s="1"/>
  <c r="M27" i="21" s="1"/>
  <c r="N27" i="21" s="1"/>
  <c r="G93" i="21" s="1"/>
  <c r="H93" i="21" s="1"/>
  <c r="I93" i="21" s="1"/>
  <c r="J93" i="21" s="1"/>
  <c r="K93" i="21" s="1"/>
  <c r="L93" i="21" s="1"/>
  <c r="M93" i="21" s="1"/>
  <c r="N93" i="21" s="1"/>
  <c r="I28" i="21"/>
  <c r="J28" i="21"/>
  <c r="K28" i="21" s="1"/>
  <c r="L28" i="21" s="1"/>
  <c r="M28" i="21" s="1"/>
  <c r="N28" i="21" s="1"/>
  <c r="G94" i="21" s="1"/>
  <c r="H94" i="21" s="1"/>
  <c r="I94" i="21" s="1"/>
  <c r="J94" i="21" s="1"/>
  <c r="K94" i="21" s="1"/>
  <c r="L94" i="21" s="1"/>
  <c r="M94" i="21" s="1"/>
  <c r="N94" i="21"/>
  <c r="I30" i="21"/>
  <c r="J30" i="21" s="1"/>
  <c r="K30" i="21" s="1"/>
  <c r="L30" i="21" s="1"/>
  <c r="M30" i="21" s="1"/>
  <c r="N30" i="21" s="1"/>
  <c r="G96" i="21" s="1"/>
  <c r="H96" i="21" s="1"/>
  <c r="I96" i="21" s="1"/>
  <c r="J96" i="21" s="1"/>
  <c r="K96" i="21" s="1"/>
  <c r="L96" i="21" s="1"/>
  <c r="M96" i="21" s="1"/>
  <c r="N96" i="21" s="1"/>
  <c r="I31" i="21"/>
  <c r="J31" i="21" s="1"/>
  <c r="K31" i="21" s="1"/>
  <c r="L31" i="21" s="1"/>
  <c r="M31" i="21" s="1"/>
  <c r="N31" i="21" s="1"/>
  <c r="G97" i="21" s="1"/>
  <c r="H97" i="21" s="1"/>
  <c r="I97" i="21" s="1"/>
  <c r="J97" i="21" s="1"/>
  <c r="K97" i="21" s="1"/>
  <c r="L97" i="21" s="1"/>
  <c r="M97" i="21" s="1"/>
  <c r="N97" i="21" s="1"/>
  <c r="I32" i="21"/>
  <c r="J32" i="21" s="1"/>
  <c r="K32" i="21" s="1"/>
  <c r="L32" i="21" s="1"/>
  <c r="M32" i="21" s="1"/>
  <c r="N32" i="21" s="1"/>
  <c r="G98" i="21" s="1"/>
  <c r="H98" i="21" s="1"/>
  <c r="I98" i="21" s="1"/>
  <c r="J98" i="21" s="1"/>
  <c r="K98" i="21" s="1"/>
  <c r="L98" i="21" s="1"/>
  <c r="M98" i="21"/>
  <c r="N98" i="21" s="1"/>
  <c r="I33" i="21"/>
  <c r="J33" i="21" s="1"/>
  <c r="K33" i="21" s="1"/>
  <c r="L33" i="21" s="1"/>
  <c r="M33" i="21" s="1"/>
  <c r="N33" i="21" s="1"/>
  <c r="G99" i="21" s="1"/>
  <c r="H99" i="21" s="1"/>
  <c r="I99" i="21" s="1"/>
  <c r="J99" i="21" s="1"/>
  <c r="K99" i="21" s="1"/>
  <c r="L99" i="21" s="1"/>
  <c r="M99" i="21" s="1"/>
  <c r="N99" i="21" s="1"/>
  <c r="I34" i="21"/>
  <c r="J34" i="21" s="1"/>
  <c r="K34" i="21" s="1"/>
  <c r="L34" i="21" s="1"/>
  <c r="M34" i="21" s="1"/>
  <c r="N34" i="21" s="1"/>
  <c r="G100" i="21" s="1"/>
  <c r="H100" i="21" s="1"/>
  <c r="I100" i="21" s="1"/>
  <c r="J100" i="21" s="1"/>
  <c r="K100" i="21" s="1"/>
  <c r="L100" i="21" s="1"/>
  <c r="M100" i="21" s="1"/>
  <c r="N100" i="21" s="1"/>
  <c r="I35" i="21"/>
  <c r="J35" i="21" s="1"/>
  <c r="K35" i="2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s="1"/>
  <c r="K102" i="21" s="1"/>
  <c r="L102" i="21" s="1"/>
  <c r="M102" i="21" s="1"/>
  <c r="N102" i="21" s="1"/>
  <c r="I37" i="21"/>
  <c r="J37" i="21"/>
  <c r="K37" i="21"/>
  <c r="L37" i="21" s="1"/>
  <c r="M37" i="21" s="1"/>
  <c r="N37" i="21" s="1"/>
  <c r="G103" i="21" s="1"/>
  <c r="H103" i="21" s="1"/>
  <c r="I103" i="21" s="1"/>
  <c r="J103" i="21" s="1"/>
  <c r="K103" i="21" s="1"/>
  <c r="L103" i="21" s="1"/>
  <c r="M103" i="21" s="1"/>
  <c r="N103" i="21" s="1"/>
  <c r="I38" i="21"/>
  <c r="J38" i="21" s="1"/>
  <c r="K38" i="21" s="1"/>
  <c r="L38" i="21" s="1"/>
  <c r="M38" i="21" s="1"/>
  <c r="N38" i="21" s="1"/>
  <c r="G104" i="21" s="1"/>
  <c r="H104" i="21" s="1"/>
  <c r="I104" i="21" s="1"/>
  <c r="J104" i="21" s="1"/>
  <c r="K104" i="21" s="1"/>
  <c r="L104" i="21" s="1"/>
  <c r="M104" i="21" s="1"/>
  <c r="N104" i="21" s="1"/>
  <c r="I39" i="21"/>
  <c r="J39" i="21" s="1"/>
  <c r="K39" i="21" s="1"/>
  <c r="L39" i="21" s="1"/>
  <c r="M39" i="21" s="1"/>
  <c r="N39" i="21" s="1"/>
  <c r="G105" i="21" s="1"/>
  <c r="H105" i="21" s="1"/>
  <c r="I105" i="21" s="1"/>
  <c r="J105" i="21" s="1"/>
  <c r="K105" i="21" s="1"/>
  <c r="L105" i="21" s="1"/>
  <c r="M105" i="21" s="1"/>
  <c r="N105" i="21" s="1"/>
  <c r="I40" i="21"/>
  <c r="J40" i="21"/>
  <c r="K40" i="21" s="1"/>
  <c r="L40" i="21" s="1"/>
  <c r="M40" i="21" s="1"/>
  <c r="N40" i="21" s="1"/>
  <c r="G106" i="21" s="1"/>
  <c r="H106" i="21" s="1"/>
  <c r="I106" i="21" s="1"/>
  <c r="J106" i="21" s="1"/>
  <c r="K106" i="21" s="1"/>
  <c r="L106" i="21" s="1"/>
  <c r="M106" i="21" s="1"/>
  <c r="N106" i="21" s="1"/>
  <c r="I41" i="21"/>
  <c r="J41" i="21" s="1"/>
  <c r="K41" i="21" s="1"/>
  <c r="L41" i="21" s="1"/>
  <c r="M41" i="21" s="1"/>
  <c r="N41" i="21" s="1"/>
  <c r="G107" i="21" s="1"/>
  <c r="H107" i="21" s="1"/>
  <c r="I107" i="21" s="1"/>
  <c r="J107" i="21" s="1"/>
  <c r="K107" i="21" s="1"/>
  <c r="L107" i="21" s="1"/>
  <c r="M107" i="21" s="1"/>
  <c r="N107" i="21" s="1"/>
  <c r="I42" i="21"/>
  <c r="J42" i="21"/>
  <c r="K42" i="21" s="1"/>
  <c r="L42" i="21" s="1"/>
  <c r="M42" i="21" s="1"/>
  <c r="N42" i="21" s="1"/>
  <c r="G108" i="21" s="1"/>
  <c r="H108" i="21" s="1"/>
  <c r="I108" i="21" s="1"/>
  <c r="J108" i="21" s="1"/>
  <c r="K108" i="21" s="1"/>
  <c r="L108" i="21" s="1"/>
  <c r="M108" i="21" s="1"/>
  <c r="N108" i="21" s="1"/>
  <c r="I43" i="21"/>
  <c r="J43" i="21"/>
  <c r="K43" i="21"/>
  <c r="L43" i="21" s="1"/>
  <c r="M43" i="21"/>
  <c r="N43" i="21" s="1"/>
  <c r="G109" i="21" s="1"/>
  <c r="H109" i="21" s="1"/>
  <c r="I109" i="21" s="1"/>
  <c r="J109" i="21" s="1"/>
  <c r="K109" i="21" s="1"/>
  <c r="L109" i="21" s="1"/>
  <c r="M109" i="21" s="1"/>
  <c r="N109" i="21" s="1"/>
  <c r="I44" i="21"/>
  <c r="J44" i="21" s="1"/>
  <c r="K44" i="21" s="1"/>
  <c r="L44" i="21" s="1"/>
  <c r="M44" i="21" s="1"/>
  <c r="N44" i="21" s="1"/>
  <c r="G110" i="21" s="1"/>
  <c r="H110" i="21" s="1"/>
  <c r="I110" i="21" s="1"/>
  <c r="J110" i="21" s="1"/>
  <c r="K110" i="21" s="1"/>
  <c r="L110" i="21" s="1"/>
  <c r="M110" i="21" s="1"/>
  <c r="N110" i="21" s="1"/>
  <c r="I24" i="21"/>
  <c r="J24" i="21"/>
  <c r="K24" i="21" s="1"/>
  <c r="L24" i="21"/>
  <c r="M24" i="21" s="1"/>
  <c r="N59" i="21"/>
  <c r="M59" i="21"/>
  <c r="L59" i="21"/>
  <c r="K59" i="21"/>
  <c r="J59" i="21"/>
  <c r="I59" i="21"/>
  <c r="N49" i="21"/>
  <c r="M49" i="21"/>
  <c r="L49" i="21"/>
  <c r="K49" i="21"/>
  <c r="J49" i="21"/>
  <c r="I49" i="21"/>
  <c r="D16" i="19"/>
  <c r="I28" i="9"/>
  <c r="E8" i="8"/>
  <c r="I8" i="8" s="1"/>
  <c r="E9" i="8"/>
  <c r="I9" i="8"/>
  <c r="E10" i="8"/>
  <c r="I10" i="8"/>
  <c r="E11" i="8"/>
  <c r="I11" i="8" s="1"/>
  <c r="E12" i="8"/>
  <c r="I12" i="8"/>
  <c r="E13" i="8"/>
  <c r="I13" i="8" s="1"/>
  <c r="E14" i="8"/>
  <c r="I14" i="8" s="1"/>
  <c r="E15" i="8"/>
  <c r="I15" i="8"/>
  <c r="E16" i="8"/>
  <c r="I16" i="8"/>
  <c r="E17" i="8"/>
  <c r="I17" i="8" s="1"/>
  <c r="E18" i="8"/>
  <c r="I18" i="8" s="1"/>
  <c r="C19" i="8"/>
  <c r="G19" i="8"/>
  <c r="F19" i="8"/>
  <c r="H19" i="8" s="1"/>
  <c r="H18" i="8"/>
  <c r="H17" i="8"/>
  <c r="H16" i="8"/>
  <c r="H15" i="8"/>
  <c r="H14" i="8"/>
  <c r="H13" i="8"/>
  <c r="H12" i="8"/>
  <c r="H11" i="8"/>
  <c r="H10" i="8"/>
  <c r="H9" i="8"/>
  <c r="H8" i="8"/>
  <c r="H7" i="8"/>
  <c r="H8" i="19"/>
  <c r="I2" i="22" s="1"/>
  <c r="H15" i="19"/>
  <c r="J15" i="19" s="1"/>
  <c r="K15" i="19" s="1"/>
  <c r="H14" i="19"/>
  <c r="J14" i="19" s="1"/>
  <c r="K14" i="19" s="1"/>
  <c r="H13" i="19"/>
  <c r="J13" i="19"/>
  <c r="K13" i="19" s="1"/>
  <c r="H12" i="19"/>
  <c r="J12" i="19" s="1"/>
  <c r="K12" i="19" s="1"/>
  <c r="H11" i="19"/>
  <c r="J11" i="19"/>
  <c r="K11" i="19"/>
  <c r="H10" i="19"/>
  <c r="J10" i="19" s="1"/>
  <c r="K10" i="19" s="1"/>
  <c r="H9" i="19"/>
  <c r="J9" i="19"/>
  <c r="K9" i="19" s="1"/>
  <c r="C21" i="13"/>
  <c r="C20" i="13"/>
  <c r="C17" i="13"/>
  <c r="C18" i="13" s="1"/>
  <c r="C16" i="13"/>
  <c r="C6" i="13"/>
  <c r="C10" i="13"/>
  <c r="C12" i="13" s="1"/>
  <c r="C14" i="13" s="1"/>
  <c r="D19" i="8"/>
  <c r="E19" i="8"/>
  <c r="I19" i="8" s="1"/>
  <c r="G48" i="21"/>
  <c r="G27" i="21"/>
  <c r="G31" i="21"/>
  <c r="G39" i="21"/>
  <c r="G43" i="21"/>
  <c r="G47" i="21"/>
  <c r="G49" i="21" s="1"/>
  <c r="G28" i="21"/>
  <c r="G36" i="21"/>
  <c r="G40" i="21"/>
  <c r="G44" i="21"/>
  <c r="G42" i="21"/>
  <c r="G34" i="21"/>
  <c r="G26" i="21"/>
  <c r="G41" i="21"/>
  <c r="G25" i="21"/>
  <c r="G38" i="21"/>
  <c r="G30" i="21"/>
  <c r="G45" i="21"/>
  <c r="G37" i="21"/>
  <c r="H50" i="21"/>
  <c r="E7" i="8"/>
  <c r="I7" i="8" s="1"/>
  <c r="K90" i="9" l="1"/>
  <c r="G50" i="21"/>
  <c r="K228" i="9"/>
  <c r="L25" i="21"/>
  <c r="M25" i="21" s="1"/>
  <c r="N25" i="21" s="1"/>
  <c r="G91" i="21" s="1"/>
  <c r="H91" i="21" s="1"/>
  <c r="I91" i="21" s="1"/>
  <c r="J91" i="21" s="1"/>
  <c r="K91" i="21" s="1"/>
  <c r="L91" i="21" s="1"/>
  <c r="M91" i="21" s="1"/>
  <c r="N91" i="21" s="1"/>
  <c r="K45" i="21"/>
  <c r="K50" i="21" s="1"/>
  <c r="N24" i="21"/>
  <c r="I45" i="21"/>
  <c r="I50" i="21" s="1"/>
  <c r="K16" i="19"/>
  <c r="H14" i="21" s="1"/>
  <c r="L45" i="21"/>
  <c r="L50" i="21" s="1"/>
  <c r="J45" i="21"/>
  <c r="J50" i="21" s="1"/>
  <c r="G29" i="21"/>
  <c r="G35" i="21"/>
  <c r="G32" i="21"/>
  <c r="G33" i="21"/>
  <c r="M22" i="5"/>
  <c r="M30" i="5" s="1"/>
  <c r="I227" i="9" l="1"/>
  <c r="K229" i="9" s="1"/>
  <c r="G90" i="21"/>
  <c r="N45" i="21"/>
  <c r="N50" i="21" s="1"/>
  <c r="I14" i="21"/>
  <c r="H17" i="21"/>
  <c r="M45" i="21"/>
  <c r="M50" i="21" s="1"/>
  <c r="H19" i="21" l="1"/>
  <c r="H20" i="21" s="1"/>
  <c r="H52" i="21" s="1"/>
  <c r="J14" i="21"/>
  <c r="I17" i="21"/>
  <c r="H90" i="21"/>
  <c r="G111" i="21"/>
  <c r="G116" i="21" s="1"/>
  <c r="I90" i="21" l="1"/>
  <c r="H111" i="21"/>
  <c r="H116" i="21" s="1"/>
  <c r="I19" i="21"/>
  <c r="I20" i="21" s="1"/>
  <c r="I52" i="21" s="1"/>
  <c r="K14" i="21"/>
  <c r="J17" i="21"/>
  <c r="H61" i="21"/>
  <c r="H60" i="21"/>
  <c r="H74" i="21" s="1"/>
  <c r="H73" i="21"/>
  <c r="I73" i="21" l="1"/>
  <c r="I60" i="21"/>
  <c r="I74" i="21" s="1"/>
  <c r="I61" i="21"/>
  <c r="K17" i="21"/>
  <c r="L14" i="21"/>
  <c r="J19" i="21"/>
  <c r="J20" i="21" s="1"/>
  <c r="J52" i="21" s="1"/>
  <c r="I111" i="21"/>
  <c r="I116" i="21" s="1"/>
  <c r="J90" i="21"/>
  <c r="J73" i="21" l="1"/>
  <c r="J61" i="21"/>
  <c r="J60" i="21"/>
  <c r="J74" i="21" s="1"/>
  <c r="L17" i="21"/>
  <c r="M14" i="21"/>
  <c r="K19" i="21"/>
  <c r="K20" i="21" s="1"/>
  <c r="K52" i="21" s="1"/>
  <c r="J111" i="21"/>
  <c r="J116" i="21" s="1"/>
  <c r="K90" i="21"/>
  <c r="K73" i="21" l="1"/>
  <c r="K61" i="21"/>
  <c r="K60" i="21"/>
  <c r="K74" i="21" s="1"/>
  <c r="N14" i="21"/>
  <c r="M17" i="21"/>
  <c r="L19" i="21"/>
  <c r="L20" i="21" s="1"/>
  <c r="L52" i="21" s="1"/>
  <c r="L90" i="21"/>
  <c r="K111" i="21"/>
  <c r="K116" i="21" s="1"/>
  <c r="L61" i="21" l="1"/>
  <c r="L73" i="21"/>
  <c r="L60" i="21"/>
  <c r="L74" i="21" s="1"/>
  <c r="M19" i="21"/>
  <c r="M20" i="21" s="1"/>
  <c r="M52" i="21" s="1"/>
  <c r="G80" i="21"/>
  <c r="N17" i="21"/>
  <c r="L111" i="21"/>
  <c r="L116" i="21" s="1"/>
  <c r="M90" i="21"/>
  <c r="H80" i="21" l="1"/>
  <c r="G83" i="21"/>
  <c r="M73" i="21"/>
  <c r="M61" i="21"/>
  <c r="M60" i="21"/>
  <c r="M74" i="21" s="1"/>
  <c r="N90" i="21"/>
  <c r="N111" i="21" s="1"/>
  <c r="N116" i="21" s="1"/>
  <c r="M111" i="21"/>
  <c r="M116" i="21" s="1"/>
  <c r="N19" i="21"/>
  <c r="N20" i="21" s="1"/>
  <c r="N52" i="21" s="1"/>
  <c r="N73" i="21" l="1"/>
  <c r="N61" i="21"/>
  <c r="N60" i="21"/>
  <c r="N74" i="21" s="1"/>
  <c r="G85" i="21"/>
  <c r="G86" i="21"/>
  <c r="G118" i="21" s="1"/>
  <c r="H83" i="21"/>
  <c r="I80" i="21"/>
  <c r="H85" i="21" l="1"/>
  <c r="H86" i="21" s="1"/>
  <c r="H118" i="21" s="1"/>
  <c r="G127" i="21"/>
  <c r="G126" i="21"/>
  <c r="G139" i="21" s="1"/>
  <c r="G138" i="21"/>
  <c r="J80" i="21"/>
  <c r="I83" i="21"/>
  <c r="J83" i="21" l="1"/>
  <c r="K80" i="21"/>
  <c r="H138" i="21"/>
  <c r="H127" i="21"/>
  <c r="H126" i="21"/>
  <c r="H139" i="21" s="1"/>
  <c r="I85" i="21"/>
  <c r="I86" i="21" s="1"/>
  <c r="I118" i="21" s="1"/>
  <c r="I127" i="21" l="1"/>
  <c r="I126" i="21"/>
  <c r="I139" i="21" s="1"/>
  <c r="I138" i="21"/>
  <c r="L80" i="21"/>
  <c r="K83" i="21"/>
  <c r="J85" i="21"/>
  <c r="J86" i="21" s="1"/>
  <c r="J118" i="21" s="1"/>
  <c r="J127" i="21" l="1"/>
  <c r="J138" i="21"/>
  <c r="J126" i="21"/>
  <c r="J139" i="21" s="1"/>
  <c r="K85" i="21"/>
  <c r="K86" i="21" s="1"/>
  <c r="K118" i="21" s="1"/>
  <c r="M80" i="21"/>
  <c r="L83" i="21"/>
  <c r="M83" i="21" l="1"/>
  <c r="N80" i="21"/>
  <c r="N83" i="21" s="1"/>
  <c r="K127" i="21"/>
  <c r="K126" i="21"/>
  <c r="K139" i="21" s="1"/>
  <c r="K138" i="21"/>
  <c r="L85" i="21"/>
  <c r="L86" i="21" s="1"/>
  <c r="L118" i="21" s="1"/>
  <c r="L138" i="21" l="1"/>
  <c r="L127" i="21"/>
  <c r="L126" i="21"/>
  <c r="L139" i="21" s="1"/>
  <c r="N85" i="21"/>
  <c r="N86" i="21" s="1"/>
  <c r="N118" i="21" s="1"/>
  <c r="M85" i="21"/>
  <c r="M86" i="21" s="1"/>
  <c r="M118" i="21" s="1"/>
  <c r="M127" i="21" l="1"/>
  <c r="M126" i="21"/>
  <c r="M139" i="21" s="1"/>
  <c r="M138" i="21"/>
  <c r="N127" i="21"/>
  <c r="N138" i="21"/>
  <c r="N126" i="21"/>
  <c r="N1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WSHFC</author>
    <author>Leslie Price</author>
    <author>Whitney Goetter</author>
  </authors>
  <commentList>
    <comment ref="I24" authorId="0" shapeId="0" xr:uid="{00000000-0006-0000-0100-00000100000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105" authorId="1" shapeId="0" xr:uid="{00000000-0006-0000-0100-00000200000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20" authorId="1" shapeId="0" xr:uid="{00000000-0006-0000-0100-00000300000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3" authorId="2" shapeId="0" xr:uid="{00000000-0006-0000-0100-000004000000}">
      <text>
        <r>
          <rPr>
            <b/>
            <sz val="9"/>
            <color indexed="81"/>
            <rFont val="Calibri"/>
            <family val="2"/>
            <scheme val="minor"/>
          </rPr>
          <t>To be completed by the Commission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5" authorId="0" shapeId="0" xr:uid="{00000000-0006-0000-0400-000001000000}">
      <text>
        <r>
          <rPr>
            <sz val="9"/>
            <color indexed="81"/>
            <rFont val="Tahoma"/>
            <family val="2"/>
          </rPr>
          <t xml:space="preserve">Net Maximum TC Rents = Maximum Allowable TC Rents - Utility Allowance
</t>
        </r>
      </text>
    </comment>
    <comment ref="J5" authorId="0" shapeId="0" xr:uid="{00000000-0006-0000-0400-00000200000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0600-000001000000}">
      <text>
        <r>
          <rPr>
            <sz val="9"/>
            <color indexed="81"/>
            <rFont val="Tahoma"/>
            <family val="2"/>
          </rPr>
          <t>From LIHTC Rents Tab</t>
        </r>
      </text>
    </comment>
  </commentList>
</comments>
</file>

<file path=xl/sharedStrings.xml><?xml version="1.0" encoding="utf-8"?>
<sst xmlns="http://schemas.openxmlformats.org/spreadsheetml/2006/main" count="1008" uniqueCount="768">
  <si>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</si>
  <si>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</si>
  <si>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</si>
  <si>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</si>
  <si>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</si>
  <si>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</si>
  <si>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</si>
  <si>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</si>
  <si>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</si>
  <si>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</si>
  <si>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</si>
  <si>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</si>
  <si>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</si>
  <si>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</si>
  <si>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</si>
  <si>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</si>
  <si>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</si>
  <si>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</si>
  <si>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</si>
  <si>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</si>
  <si>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</si>
  <si>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</si>
  <si>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</si>
  <si>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</si>
  <si>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</si>
  <si>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</si>
  <si>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</si>
  <si>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</si>
  <si>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</si>
  <si>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</si>
  <si>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</si>
  <si>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</si>
  <si>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</si>
  <si>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</si>
  <si>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</si>
  <si>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</si>
  <si>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</si>
  <si>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</si>
  <si>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</si>
  <si>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</si>
  <si>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</si>
  <si>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</si>
  <si>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</si>
  <si>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</si>
  <si>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</si>
  <si>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</si>
  <si>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</si>
  <si>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</si>
  <si>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</si>
  <si>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</si>
  <si>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</si>
  <si>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</si>
  <si>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</si>
  <si>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</si>
  <si>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</si>
  <si>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</si>
  <si>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</si>
  <si>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</si>
  <si>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</si>
  <si>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</si>
  <si>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</si>
  <si>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</si>
  <si>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</si>
  <si>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</si>
  <si>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</si>
  <si>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</si>
  <si>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</si>
  <si>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</si>
  <si>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</si>
  <si>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</si>
  <si>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</si>
  <si>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</si>
  <si>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</si>
  <si>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</si>
  <si>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</si>
  <si>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</si>
  <si>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</si>
  <si>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</si>
  <si>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</si>
  <si>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</si>
  <si>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</si>
  <si>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</si>
  <si>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</si>
  <si>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</si>
  <si>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</si>
  <si>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</si>
  <si>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</si>
  <si>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</si>
  <si>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</si>
  <si>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</si>
  <si>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</si>
  <si>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</si>
  <si>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</si>
  <si>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</si>
  <si>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</si>
  <si>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</si>
  <si>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</si>
  <si>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</si>
  <si>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</si>
  <si>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</si>
  <si>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</si>
  <si>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</si>
  <si>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</si>
  <si>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</si>
  <si>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</si>
  <si>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</si>
  <si>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</si>
  <si>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</si>
  <si>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</si>
  <si>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</si>
  <si>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</si>
  <si>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</si>
  <si>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</si>
  <si>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</si>
  <si>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</si>
  <si>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</si>
  <si>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</si>
  <si>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</si>
  <si>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</si>
  <si>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</si>
  <si>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</si>
  <si>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</si>
  <si>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</si>
  <si>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</si>
  <si>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</si>
  <si>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</si>
  <si>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</si>
  <si>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</si>
  <si>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</si>
  <si>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</si>
  <si>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</si>
  <si>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</si>
  <si>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</si>
  <si>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</si>
  <si>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</si>
  <si>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</si>
  <si>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</si>
  <si>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</si>
  <si>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</si>
  <si>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</si>
  <si>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</si>
  <si>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</si>
  <si>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</si>
  <si>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</si>
  <si>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</si>
  <si>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</si>
  <si>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</si>
  <si>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</si>
  <si>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</si>
  <si>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</si>
  <si>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</si>
  <si>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</si>
  <si>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</si>
  <si>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</si>
  <si>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</si>
  <si>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</si>
  <si>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</si>
  <si>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</si>
  <si>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</si>
  <si>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</si>
  <si>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</si>
  <si>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</si>
  <si>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</si>
  <si>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</si>
  <si>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</si>
  <si>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</si>
  <si>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</si>
  <si>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</si>
  <si>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</si>
  <si>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</si>
  <si>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</si>
  <si>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</si>
  <si>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</si>
  <si>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</si>
  <si>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</si>
  <si>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</si>
  <si>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</si>
  <si>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</si>
  <si>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</si>
  <si>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</si>
  <si>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</si>
  <si>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</si>
  <si>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</si>
  <si>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</si>
  <si>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</si>
  <si>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</si>
  <si>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</si>
  <si>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</si>
  <si>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</si>
  <si>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</si>
  <si>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</si>
  <si>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</si>
  <si>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</si>
  <si>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</si>
  <si>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</si>
  <si>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</si>
  <si>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</si>
  <si>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</si>
  <si>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</si>
  <si>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</si>
  <si>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</si>
  <si>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</si>
  <si>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</si>
  <si>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</si>
  <si>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</si>
  <si>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</si>
  <si>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</si>
  <si>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</si>
  <si>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</si>
  <si>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</si>
  <si>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</si>
  <si>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</si>
  <si>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</si>
  <si>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</si>
  <si>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</si>
  <si>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</si>
  <si>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</si>
  <si>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</si>
  <si>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</si>
  <si>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</si>
  <si>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</si>
  <si>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</si>
  <si>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</si>
  <si>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</si>
  <si>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</si>
  <si>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</si>
  <si>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</si>
  <si>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</si>
  <si>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</si>
  <si>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</si>
  <si>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</si>
  <si>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</si>
  <si>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</si>
  <si>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</si>
  <si>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</si>
  <si>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</si>
  <si>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</si>
  <si>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</si>
  <si>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</si>
  <si>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</si>
  <si>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</si>
  <si>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</si>
  <si>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</si>
  <si>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</si>
  <si>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</si>
  <si>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</si>
  <si>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</si>
  <si>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</si>
  <si>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</si>
  <si>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6:</t>
    </r>
    <r>
      <rPr>
        <sz val="11"/>
        <rFont val="Calibri"/>
        <family val="2"/>
      </rPr>
      <t xml:space="preserve">  Not Available in Higher Income Counties</t>
    </r>
  </si>
  <si>
    <r>
      <rPr>
        <b/>
        <sz val="11"/>
        <rFont val="Calibri"/>
        <family val="2"/>
      </rPr>
      <t>Option 12:</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</si>
  <si>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</si>
  <si>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</si>
  <si>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</si>
  <si>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t>Inc_Lower</t>
  </si>
  <si>
    <t>The Applicant commits the Project to serve the following combination of Income Set-Asides: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</si>
  <si>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</si>
  <si>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</si>
  <si>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</si>
  <si>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</si>
  <si>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</si>
  <si>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</si>
  <si>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</si>
  <si>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</si>
  <si>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</si>
  <si>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</si>
  <si>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</si>
  <si>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</si>
  <si>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</si>
  <si>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</si>
  <si>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</si>
  <si>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</si>
  <si>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</si>
  <si>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</si>
  <si>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</si>
  <si>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</si>
  <si>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</si>
  <si>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</si>
  <si>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</si>
  <si>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</si>
  <si>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</si>
  <si>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</si>
  <si>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</si>
  <si>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</si>
  <si>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</si>
  <si>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</si>
  <si>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</si>
  <si>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</si>
  <si>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</si>
  <si>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</si>
  <si>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</si>
  <si>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</si>
  <si>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</si>
  <si>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</si>
  <si>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</si>
  <si>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</si>
  <si>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</si>
  <si>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</si>
  <si>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</si>
  <si>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</si>
  <si>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</si>
  <si>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</si>
  <si>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</si>
  <si>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</si>
  <si>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</si>
  <si>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</si>
  <si>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</si>
  <si>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</si>
  <si>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</si>
  <si>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</si>
  <si>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</si>
  <si>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</si>
  <si>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</si>
  <si>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</si>
  <si>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</si>
  <si>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</si>
  <si>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</si>
  <si>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</si>
  <si>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</si>
  <si>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</si>
  <si>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</si>
  <si>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</si>
  <si>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</si>
  <si>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</si>
  <si>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</si>
  <si>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</si>
  <si>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</si>
  <si>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</si>
  <si>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</si>
  <si>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Amount of Funds:</t>
  </si>
  <si>
    <t>Source of Funds:</t>
  </si>
  <si>
    <t>Land Donation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</si>
  <si>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</si>
  <si>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</si>
  <si>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</si>
  <si>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</si>
  <si>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</si>
  <si>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</si>
  <si>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</si>
  <si>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</si>
  <si>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</si>
  <si>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</si>
  <si>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</si>
  <si>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</si>
  <si>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</si>
  <si>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</si>
  <si>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</si>
  <si>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</si>
  <si>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</si>
  <si>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</si>
  <si>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</si>
  <si>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</si>
  <si>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</si>
  <si>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</si>
  <si>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</si>
  <si>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</si>
  <si>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</si>
  <si>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</si>
  <si>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</si>
  <si>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</si>
  <si>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</si>
  <si>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</si>
  <si>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</si>
  <si>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</si>
  <si>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</si>
  <si>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</si>
  <si>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</si>
  <si>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</si>
  <si>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</si>
  <si>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</si>
  <si>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</si>
  <si>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</si>
  <si>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</si>
  <si>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</si>
  <si>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</si>
  <si>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</si>
  <si>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</si>
  <si>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</si>
  <si>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</si>
  <si>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</si>
  <si>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</si>
  <si>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</si>
  <si>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</si>
  <si>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</si>
  <si>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</si>
  <si>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</si>
  <si>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</si>
  <si>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</si>
  <si>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</si>
  <si>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</si>
  <si>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</si>
  <si>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</si>
  <si>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</si>
  <si>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</si>
  <si>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</si>
  <si>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</si>
  <si>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</si>
  <si>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</si>
  <si>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</si>
  <si>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</si>
  <si>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</si>
  <si>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</si>
  <si>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</si>
  <si>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</si>
  <si>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</si>
  <si>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</si>
  <si>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</si>
  <si>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</si>
  <si>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</si>
  <si>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</si>
  <si>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</si>
  <si>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</si>
  <si>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</si>
  <si>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</si>
  <si>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</si>
  <si>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</si>
  <si>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</si>
  <si>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</si>
  <si>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</si>
  <si>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</si>
  <si>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</si>
  <si>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</si>
  <si>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</si>
  <si>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</si>
  <si>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</si>
  <si>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</si>
  <si>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</si>
  <si>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</si>
  <si>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</si>
  <si>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Points will be awarded to those Projects located on an eligible Indian Reservation or within the service area of an eligible tribe.</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</si>
  <si>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</si>
  <si>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</si>
  <si>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</si>
  <si>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</si>
  <si>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</si>
  <si>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</si>
  <si>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</si>
  <si>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</si>
  <si>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</si>
  <si>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</si>
  <si>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</si>
  <si>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</si>
  <si>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</si>
  <si>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</si>
  <si>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</si>
  <si>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</si>
  <si>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</si>
  <si>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</si>
  <si>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</si>
  <si>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</si>
  <si>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</si>
  <si>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</si>
  <si>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</si>
  <si>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</si>
  <si>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</si>
  <si>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</si>
  <si>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</si>
  <si>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</si>
  <si>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</si>
  <si>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</si>
  <si>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</si>
  <si>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</si>
  <si>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</si>
  <si>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</si>
  <si>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</si>
  <si>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</si>
  <si>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</si>
  <si>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</si>
  <si>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</si>
  <si>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</si>
  <si>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</si>
  <si>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</si>
  <si>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</si>
  <si>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</si>
  <si>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</si>
  <si>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</si>
  <si>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</si>
  <si>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</si>
  <si>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</si>
  <si>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</si>
  <si>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</si>
  <si>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</si>
  <si>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</si>
  <si>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</si>
  <si>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</si>
  <si>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</si>
  <si>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</si>
  <si>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</si>
  <si>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</si>
  <si>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</si>
  <si>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</si>
  <si>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</si>
  <si>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</si>
  <si>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</si>
  <si>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</si>
  <si>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</si>
  <si>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</si>
  <si>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</si>
  <si>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</si>
  <si>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</si>
  <si>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</si>
  <si>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</si>
  <si>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</si>
  <si>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</si>
  <si>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</si>
  <si>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</si>
  <si>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</si>
  <si>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</si>
  <si>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</si>
  <si>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</si>
  <si>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</si>
  <si>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</si>
  <si>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</si>
  <si>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</si>
  <si>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</si>
  <si>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</si>
  <si>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</si>
  <si>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</si>
  <si>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</si>
  <si>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</si>
  <si>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</si>
  <si>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</si>
  <si>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</si>
  <si>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</si>
  <si>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</si>
  <si>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</si>
  <si>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</si>
  <si>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</si>
  <si>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</si>
  <si>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</si>
  <si>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</si>
  <si>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</si>
  <si>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</si>
  <si>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</si>
  <si>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</si>
  <si>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</si>
  <si>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</si>
  <si>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</si>
  <si>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</si>
  <si>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</si>
  <si>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</si>
  <si>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One Point will be awarded if the project is below the applicable TDC limit at the time of application.</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</si>
  <si>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</si>
  <si>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</si>
  <si>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</si>
  <si>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</si>
  <si>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</si>
  <si>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</si>
  <si>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</si>
  <si>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</si>
  <si>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</si>
  <si>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</si>
  <si>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</si>
  <si>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</si>
  <si>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</si>
  <si>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</si>
  <si>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</si>
  <si>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</si>
  <si>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</si>
  <si>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</si>
  <si>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</si>
  <si>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</si>
  <si>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</si>
  <si>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</si>
  <si>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</si>
  <si>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</si>
  <si>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</si>
  <si>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</si>
  <si>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</si>
  <si>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</si>
  <si>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</si>
  <si>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</si>
  <si>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</si>
  <si>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</si>
  <si>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</si>
  <si>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</si>
  <si>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</si>
  <si>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</si>
  <si>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</si>
  <si>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</si>
  <si>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</si>
  <si>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</si>
  <si>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Mount Vista</t>
  </si>
  <si>
    <t>Marysville</t>
  </si>
  <si>
    <r>
      <t xml:space="preserve">Total Residential Project Cost </t>
    </r>
    <r>
      <rPr>
        <b/>
        <sz val="9"/>
        <color indexed="8"/>
        <rFont val="Calibri"/>
        <family val="2"/>
      </rPr>
      <t>(from Form 6D, Cell G35)</t>
    </r>
  </si>
  <si>
    <t>The Tax Credit Factor selected establishes the absolute minimum Tax Credit Factor for the project.  This number must be consistent with current market pricing.</t>
  </si>
  <si>
    <r>
      <rPr>
        <b/>
        <sz val="11"/>
        <rFont val="Calibri"/>
        <family val="2"/>
      </rPr>
      <t>Option 4:</t>
    </r>
    <r>
      <rPr>
        <sz val="11"/>
        <rFont val="Calibri"/>
        <family val="2"/>
      </rPr>
      <t xml:space="preserve">  25% @ 30% AMI, 50% @ 40% AMI, 25% @ 60% AMI (56 Points)</t>
    </r>
  </si>
  <si>
    <r>
      <rPr>
        <b/>
        <sz val="11"/>
        <rFont val="Calibri"/>
        <family val="2"/>
      </rPr>
      <t>Option 5:</t>
    </r>
    <r>
      <rPr>
        <sz val="11"/>
        <rFont val="Calibri"/>
        <family val="2"/>
      </rPr>
      <t xml:space="preserve">  50% @ 30%, 25% @ 50% AMI, 25% @ 60% AMI (56 Points)</t>
    </r>
  </si>
  <si>
    <r>
      <rPr>
        <b/>
        <sz val="11"/>
        <rFont val="Calibri"/>
        <family val="2"/>
      </rPr>
      <t>Option 7:</t>
    </r>
    <r>
      <rPr>
        <sz val="11"/>
        <rFont val="Calibri"/>
        <family val="2"/>
      </rPr>
      <t xml:space="preserve">  50% @ 30% AMI, 10% @ 40% AMI, 40% @ 60% AMI (54 Points)</t>
    </r>
  </si>
  <si>
    <r>
      <rPr>
        <b/>
        <sz val="11"/>
        <rFont val="Calibri"/>
        <family val="2"/>
      </rPr>
      <t>Option 8</t>
    </r>
    <r>
      <rPr>
        <sz val="11"/>
        <rFont val="Calibri"/>
        <family val="2"/>
      </rPr>
      <t>:  Not Available in Higher Income Counties</t>
    </r>
  </si>
  <si>
    <r>
      <rPr>
        <b/>
        <sz val="11"/>
        <rFont val="Calibri"/>
        <family val="2"/>
      </rPr>
      <t>Option 10:</t>
    </r>
    <r>
      <rPr>
        <sz val="11"/>
        <rFont val="Calibri"/>
        <family val="2"/>
      </rPr>
      <t xml:space="preserve">  Not Available in Higher Income Counties</t>
    </r>
  </si>
  <si>
    <r>
      <rPr>
        <b/>
        <sz val="11"/>
        <rFont val="Calibri"/>
        <family val="2"/>
      </rPr>
      <t>Option 13:</t>
    </r>
    <r>
      <rPr>
        <sz val="11"/>
        <rFont val="Calibri"/>
        <family val="2"/>
      </rPr>
      <t xml:space="preserve">  Not Available in Higher Income Counties</t>
    </r>
  </si>
  <si>
    <r>
      <rPr>
        <b/>
        <sz val="11"/>
        <rFont val="Calibri"/>
        <family val="2"/>
      </rPr>
      <t xml:space="preserve">Option 16: </t>
    </r>
    <r>
      <rPr>
        <sz val="11"/>
        <rFont val="Calibri"/>
        <family val="2"/>
      </rPr>
      <t xml:space="preserve"> Not Available in Higher Income Counties</t>
    </r>
  </si>
  <si>
    <r>
      <rPr>
        <b/>
        <sz val="11"/>
        <rFont val="Calibri"/>
        <family val="2"/>
      </rPr>
      <t xml:space="preserve">Option 14: </t>
    </r>
    <r>
      <rPr>
        <sz val="11"/>
        <rFont val="Calibri"/>
        <family val="2"/>
      </rPr>
      <t xml:space="preserve"> 40% @ 40% AMI, 50% @ 50% AMI, 10% @ 60% AMI (54 Points)</t>
    </r>
  </si>
  <si>
    <r>
      <rPr>
        <b/>
        <sz val="11"/>
        <rFont val="Calibri"/>
        <family val="2"/>
      </rPr>
      <t>Option 15:</t>
    </r>
    <r>
      <rPr>
        <sz val="11"/>
        <rFont val="Calibri"/>
        <family val="2"/>
      </rPr>
      <t xml:space="preserve">  25% @ 40% AMI, 75% @ 50% AMI (54 Points)</t>
    </r>
  </si>
  <si>
    <r>
      <rPr>
        <b/>
        <sz val="11"/>
        <rFont val="Calibri"/>
        <family val="2"/>
      </rPr>
      <t>Option 17:</t>
    </r>
    <r>
      <rPr>
        <sz val="11"/>
        <rFont val="Calibri"/>
        <family val="2"/>
      </rPr>
      <t xml:space="preserve">  40% @ 40% AMI, 30@ 50% AMI, 30% @ 60% AMI (54 Points)</t>
    </r>
  </si>
  <si>
    <r>
      <rPr>
        <b/>
        <sz val="11"/>
        <rFont val="Calibri"/>
        <family val="2"/>
      </rPr>
      <t>Option 5:</t>
    </r>
    <r>
      <rPr>
        <sz val="11"/>
        <rFont val="Calibri"/>
        <family val="2"/>
      </rPr>
      <t xml:space="preserve">  Not Available in Lower Income Counties</t>
    </r>
  </si>
  <si>
    <r>
      <rPr>
        <b/>
        <sz val="11"/>
        <rFont val="Calibri"/>
        <family val="2"/>
      </rPr>
      <t>Option 4:</t>
    </r>
    <r>
      <rPr>
        <sz val="11"/>
        <rFont val="Calibri"/>
        <family val="2"/>
      </rPr>
      <t xml:space="preserve">  25% @ 30% AMI, 50% @ 40% AMI, 25% @ 60% AMI (60 Points)</t>
    </r>
  </si>
  <si>
    <r>
      <rPr>
        <b/>
        <sz val="11"/>
        <rFont val="Calibri"/>
        <family val="2"/>
      </rPr>
      <t>Option 7:</t>
    </r>
    <r>
      <rPr>
        <sz val="11"/>
        <rFont val="Calibri"/>
        <family val="2"/>
      </rPr>
      <t xml:space="preserve">  50% @ 30% AMI, 10% @ 40% AMI, 40% @ 60% AMI (60 Points)</t>
    </r>
  </si>
  <si>
    <r>
      <rPr>
        <b/>
        <sz val="11"/>
        <rFont val="Calibri"/>
        <family val="2"/>
      </rPr>
      <t>Option 8</t>
    </r>
    <r>
      <rPr>
        <sz val="11"/>
        <rFont val="Calibri"/>
        <family val="2"/>
      </rPr>
      <t>:  10% @ 30% AMI, 40% @ 40% AMI, 50% @ 50% AMI (58 Points)</t>
    </r>
  </si>
  <si>
    <r>
      <rPr>
        <b/>
        <sz val="11"/>
        <rFont val="Calibri"/>
        <family val="2"/>
      </rPr>
      <t>Option 9:</t>
    </r>
    <r>
      <rPr>
        <sz val="11"/>
        <rFont val="Calibri"/>
        <family val="2"/>
      </rPr>
      <t xml:space="preserve">  50% @ 40% AMI, 50% @ 50% AMI (56 Points)</t>
    </r>
  </si>
  <si>
    <r>
      <rPr>
        <b/>
        <sz val="11"/>
        <rFont val="Calibri"/>
        <family val="2"/>
      </rPr>
      <t>Option 11:</t>
    </r>
    <r>
      <rPr>
        <sz val="11"/>
        <rFont val="Calibri"/>
        <family val="2"/>
      </rPr>
      <t xml:space="preserve">  10% @ 30% AMI, 30% @ 40% AMI, 60% @ 50% AMI (54 Points)</t>
    </r>
  </si>
  <si>
    <r>
      <rPr>
        <b/>
        <sz val="11"/>
        <rFont val="Calibri"/>
        <family val="2"/>
      </rPr>
      <t>Option 9:</t>
    </r>
    <r>
      <rPr>
        <sz val="11"/>
        <rFont val="Calibri"/>
        <family val="2"/>
      </rPr>
      <t xml:space="preserve">  50% @ 40% AMI, 50% @ 50% AMI (58 Points)</t>
    </r>
  </si>
  <si>
    <r>
      <rPr>
        <b/>
        <sz val="11"/>
        <rFont val="Calibri"/>
        <family val="2"/>
      </rPr>
      <t>Option 10:</t>
    </r>
    <r>
      <rPr>
        <sz val="11"/>
        <rFont val="Calibri"/>
        <family val="2"/>
      </rPr>
      <t xml:space="preserve">  10% @ 30% AMI, 60% @ 40% AMI, 30% @ 60% AMI (58 Points)</t>
    </r>
  </si>
  <si>
    <r>
      <rPr>
        <b/>
        <sz val="11"/>
        <rFont val="Calibri"/>
        <family val="2"/>
      </rPr>
      <t>Option 11:</t>
    </r>
    <r>
      <rPr>
        <sz val="11"/>
        <rFont val="Calibri"/>
        <family val="2"/>
      </rPr>
      <t xml:space="preserve">  10% @ 30% AMI, 30% @ 40% AMI, 60% @ 50% AMI (58 Points)</t>
    </r>
  </si>
  <si>
    <r>
      <rPr>
        <b/>
        <sz val="11"/>
        <rFont val="Calibri"/>
        <family val="2"/>
      </rPr>
      <t>Option 12:</t>
    </r>
    <r>
      <rPr>
        <sz val="11"/>
        <rFont val="Calibri"/>
        <family val="2"/>
      </rPr>
      <t xml:space="preserve">  50% @ 40% AMI, 40% @ 50% AMI, 10% @ 60% AMI (56 Points)</t>
    </r>
  </si>
  <si>
    <r>
      <rPr>
        <b/>
        <sz val="11"/>
        <rFont val="Calibri"/>
        <family val="2"/>
      </rPr>
      <t>Option 13:</t>
    </r>
    <r>
      <rPr>
        <sz val="11"/>
        <rFont val="Calibri"/>
        <family val="2"/>
      </rPr>
      <t xml:space="preserve">  40% @ 40% AMI, 60% @ 50% AMI (56 Points)</t>
    </r>
  </si>
  <si>
    <r>
      <rPr>
        <b/>
        <sz val="11"/>
        <rFont val="Calibri"/>
        <family val="2"/>
      </rPr>
      <t xml:space="preserve">Option 14: </t>
    </r>
    <r>
      <rPr>
        <sz val="11"/>
        <rFont val="Calibri"/>
        <family val="2"/>
      </rPr>
      <t xml:space="preserve"> 40% @ 40% AMI, 50% @ 50% AMI, 10% @ 60% AMI (56 Points)</t>
    </r>
  </si>
  <si>
    <r>
      <rPr>
        <b/>
        <sz val="11"/>
        <rFont val="Calibri"/>
        <family val="2"/>
      </rPr>
      <t>Option 15:</t>
    </r>
    <r>
      <rPr>
        <sz val="11"/>
        <rFont val="Calibri"/>
        <family val="2"/>
      </rPr>
      <t xml:space="preserve">  25% @ 40% AMI, 75% @ 50% AMI (56 Points)</t>
    </r>
  </si>
  <si>
    <r>
      <rPr>
        <b/>
        <sz val="11"/>
        <rFont val="Calibri"/>
        <family val="2"/>
      </rPr>
      <t xml:space="preserve">Option 16: </t>
    </r>
    <r>
      <rPr>
        <sz val="11"/>
        <rFont val="Calibri"/>
        <family val="2"/>
      </rPr>
      <t xml:space="preserve"> 50% @ 40% AMI, 20% @ 50% AMI, 30% @ 60% AMI (56 Points)</t>
    </r>
  </si>
  <si>
    <r>
      <rPr>
        <b/>
        <sz val="11"/>
        <rFont val="Calibri"/>
        <family val="2"/>
      </rPr>
      <t>Option 17:</t>
    </r>
    <r>
      <rPr>
        <sz val="11"/>
        <rFont val="Calibri"/>
        <family val="2"/>
      </rPr>
      <t xml:space="preserve">  40% @ 40% AMI, 30@ 50% AMI, 30% @ 60% AMI (56 Points)</t>
    </r>
  </si>
  <si>
    <r>
      <t>Calculation of Units -</t>
    </r>
    <r>
      <rPr>
        <b/>
        <u/>
        <sz val="11"/>
        <color rgb="FFFF0000"/>
        <rFont val="Calibri"/>
        <family val="2"/>
      </rPr>
      <t xml:space="preserve"> Please fill in green fields</t>
    </r>
  </si>
  <si>
    <t>Chehalis - Non-Metro (10 Points)</t>
  </si>
  <si>
    <t>Colville - Non-Metro (10 Points)</t>
  </si>
  <si>
    <t>Hoh - Non-Metro (10 Points)</t>
  </si>
  <si>
    <t>Kalispel - Non-Metro (10 Points)</t>
  </si>
  <si>
    <t>Lower Elwha - Non-Metro (10 Points)</t>
  </si>
  <si>
    <t>Makah - Non-Metro (10 Points)</t>
  </si>
  <si>
    <t>Quileute - Non-Metro (10 Points)</t>
  </si>
  <si>
    <t>Quinault - Non-Metro (10 Points)</t>
  </si>
  <si>
    <t>Skokomish - Non-Metro (10 Points)</t>
  </si>
  <si>
    <t>Spokane - Non-Metro (10 Points)</t>
  </si>
  <si>
    <t>Squaxin Island - Non-Metro (10 Points)</t>
  </si>
  <si>
    <t>Upper Skagit - Non-Metro (10 Points)</t>
  </si>
  <si>
    <t>Yakama - Non-Metro (10 Points)</t>
  </si>
  <si>
    <t>PUBLIC LEVERAGE</t>
  </si>
  <si>
    <t>Two Points will be awarded to projects that have 50% or more public resources committed as part of the "other sources leveraged."</t>
  </si>
  <si>
    <t>Amount of Public Resources</t>
  </si>
  <si>
    <t>LEVERAGE SCORING</t>
  </si>
  <si>
    <t>Total Project Costs (from Form 6D, Cell G35):</t>
  </si>
  <si>
    <t>$</t>
  </si>
  <si>
    <t>Enter name of Source</t>
  </si>
  <si>
    <t>Total Amount of Leveraging:</t>
  </si>
  <si>
    <t>Points will be awarded to projects based on the percentage of "other sources leveraged" as a percentage of Total Project Costs.</t>
  </si>
  <si>
    <t>Percentage of Total Project Costs:</t>
  </si>
  <si>
    <t>Points Earned</t>
  </si>
  <si>
    <t>Leveraging Points</t>
  </si>
  <si>
    <t>leveraging_points</t>
  </si>
  <si>
    <t>Select Applicable Points</t>
  </si>
  <si>
    <t>King County 5-10% - 2 Points</t>
  </si>
  <si>
    <t>King County 11-20% - 4 Points</t>
  </si>
  <si>
    <t>King County 21-25% - 7 Points</t>
  </si>
  <si>
    <t>Metro 2-7% - 2 Points</t>
  </si>
  <si>
    <t>Metro 8-12% - 4 Points</t>
  </si>
  <si>
    <t>Metro 13-17% - 7 Points</t>
  </si>
  <si>
    <t>Non-Metro 2-7% - 2 points</t>
  </si>
  <si>
    <t>Non-Metro 8-15% - 4 Points</t>
  </si>
  <si>
    <t>Non-Metro 16-22% - 7 Points</t>
  </si>
  <si>
    <t>21A</t>
  </si>
  <si>
    <t>21B</t>
  </si>
  <si>
    <r>
      <rPr>
        <b/>
        <sz val="11"/>
        <rFont val="Calibri"/>
        <family val="2"/>
      </rPr>
      <t>Option 6:</t>
    </r>
    <r>
      <rPr>
        <sz val="11"/>
        <rFont val="Calibri"/>
        <family val="2"/>
      </rPr>
      <t xml:space="preserve">  10% @ 30% AMI, 50% @ 40% AMI, 40% @ 50% AMI (60 Points)</t>
    </r>
  </si>
  <si>
    <t>Category C.  Housing Commitments for other Priority Populations (Up to Two - 10 points each)</t>
  </si>
  <si>
    <t>Farmworker75</t>
  </si>
  <si>
    <t>Category B. 75% Farmworker Housing (35 points)</t>
  </si>
  <si>
    <t>King County 26% and above - 10 Points</t>
  </si>
  <si>
    <t>Metro 18% and above - 10 points</t>
  </si>
  <si>
    <t>Non-Metro 23% and above - 10 Points</t>
  </si>
  <si>
    <t>Please see Policies for a list of sources and exclusions.</t>
  </si>
  <si>
    <t>• 75% of the Total Housing Units for Farmworkers (Metro and Non-Metro only)- 35 Points</t>
  </si>
  <si>
    <t>Indicate the Priority Population set-aside(s) below.  If you select Category A or B, you many not select anything under Category C.</t>
  </si>
  <si>
    <t xml:space="preserve">75% of units set aside for Farmworkers (Metro and Non-Metro only) =  </t>
  </si>
  <si>
    <t>9%/4% "COMBO" DEALS</t>
  </si>
  <si>
    <t>Are you planning to apply for tax-exempt bonds/4% Low-Income Housing Tax Credits for a project related to and developed concurrent with this one?</t>
  </si>
  <si>
    <t xml:space="preserve">Yes                             </t>
  </si>
  <si>
    <t>If yes, please explain the combined project.</t>
  </si>
  <si>
    <t>Unit_Mix_Nbr_of_Bedrooms__c</t>
  </si>
  <si>
    <t>Unit_Mix_Pct_Median_Income__c</t>
  </si>
  <si>
    <t>Unit_Mix_Nbr_of_Units__c</t>
  </si>
  <si>
    <t>Monthly_Rents_LY_Max_TC_Rents__c</t>
  </si>
  <si>
    <t>Montly_Rents_Utility_Allowance__c</t>
  </si>
  <si>
    <t>Monthly_Rents_Achievable_Restricted__c</t>
  </si>
  <si>
    <t>Pro_Forma_Gross_Annual_Rental_Income__c</t>
  </si>
  <si>
    <t>Monthly_Rents_Market_Rent_Mkt_Study__c</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</si>
  <si>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</si>
  <si>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</si>
  <si>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</si>
  <si>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</si>
  <si>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</si>
  <si>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</si>
  <si>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</si>
  <si>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</si>
  <si>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</si>
  <si>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</si>
  <si>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</si>
  <si>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</si>
  <si>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Lender_2_Name__c</t>
  </si>
  <si>
    <t>Lender_2_Loan_Amount__c</t>
  </si>
  <si>
    <t>Lender_3_Name__c</t>
  </si>
  <si>
    <t>Lender_3_Loan_Amount__c</t>
  </si>
  <si>
    <t>Calc_Sheet_Operating_ProForma__c</t>
  </si>
  <si>
    <t>Year_Number__c</t>
  </si>
  <si>
    <t>Year 01</t>
  </si>
  <si>
    <t>Year 02</t>
  </si>
  <si>
    <t>Year 03</t>
  </si>
  <si>
    <t>Year 04</t>
  </si>
  <si>
    <t>Year 05</t>
  </si>
  <si>
    <t>Year 06</t>
  </si>
  <si>
    <t>Year 07</t>
  </si>
  <si>
    <t>Year 08</t>
  </si>
  <si>
    <t>Year 09</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</si>
  <si>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</si>
  <si>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</si>
  <si>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</si>
  <si>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</si>
  <si>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</si>
  <si>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</si>
  <si>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</si>
  <si>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</si>
  <si>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</si>
  <si>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</si>
  <si>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</si>
  <si>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</si>
  <si>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</si>
  <si>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</si>
  <si>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</si>
  <si>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</si>
  <si>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</si>
  <si>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</si>
  <si>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</si>
  <si>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</si>
  <si>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</si>
  <si>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</si>
  <si>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</si>
  <si>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</si>
  <si>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</si>
  <si>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</si>
  <si>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</si>
  <si>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</si>
  <si>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</si>
  <si>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</si>
  <si>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</si>
  <si>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</si>
  <si>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</si>
  <si>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</si>
  <si>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Lender_4_Name__c</t>
  </si>
  <si>
    <t>Lender_4_Loan_Amount__c</t>
  </si>
  <si>
    <t>Lender_5_Name__c</t>
  </si>
  <si>
    <t>Lender_5_Loan_Amount__c</t>
  </si>
  <si>
    <t>Nooksack - Metro (5 Points)</t>
  </si>
  <si>
    <t>Select tribal area</t>
  </si>
  <si>
    <t>Select points chosen</t>
  </si>
  <si>
    <t>Percentage of Leveraging:</t>
  </si>
  <si>
    <t>Income Averaging - A minimum of 40% of the Total Housing Units will be rented to Residents with income at or below 80% of the Area Median Income (AMI). Average income/rent limit in the property will be 60% or less of the AMI</t>
  </si>
  <si>
    <t xml:space="preserve">50% of units set aside for Homeless  (Metro and Non-Metro only) =  </t>
  </si>
  <si>
    <t xml:space="preserve">Colville </t>
  </si>
  <si>
    <t xml:space="preserve">75% of units set aside for Homeless (King County only) =  </t>
  </si>
  <si>
    <t>Category A.  Supportive Housing for the Homeless (35 points - King and Non-Metro Pools; 25 points - Metro Pool)</t>
  </si>
  <si>
    <t>50% of Total Housing Units as Supportive Housing for the Homeless (Non-Metro pool) - 35 Points</t>
  </si>
  <si>
    <t>Three Points will be awarded if the project is more than 5% below the TDC limit.</t>
  </si>
  <si>
    <t>Six Points will be awarded if the project is more than 10% below the TDC limit.</t>
  </si>
  <si>
    <t>Two points will be awarded for every year of the Additional Low-Income Housing Use Period up to 22 years.</t>
  </si>
  <si>
    <t>ENERGY EFFICIENCY MODELING OR AUDIT OPTION</t>
  </si>
  <si>
    <t>Max Credit Available by Room</t>
  </si>
  <si>
    <t>25% of units set aside for Homeless (Metro only)=</t>
  </si>
  <si>
    <t>25% or 50% of Total Housing Units as Supportive Housing for the Homeless (Metro pool) - 25 Points</t>
  </si>
  <si>
    <t>Minimum Score Needed Per Pool:</t>
  </si>
  <si>
    <t>King County:</t>
  </si>
  <si>
    <t>Metro Counties:</t>
  </si>
  <si>
    <t>Non-Metro Counties:</t>
  </si>
  <si>
    <t>Projects will be awarded One Point depending on how they compare to the applicable median Cost/SF in its TDC Limit Area.</t>
  </si>
  <si>
    <t>Two points will be awarded for projects that select Option #1 from ESDS Section 1.02 Advanced Tools.</t>
  </si>
  <si>
    <r>
      <t>2023</t>
    </r>
    <r>
      <rPr>
        <sz val="14"/>
        <color theme="1"/>
        <rFont val="Calibri"/>
        <family val="2"/>
        <scheme val="minor"/>
      </rPr>
      <t xml:space="preserve"> </t>
    </r>
    <r>
      <rPr>
        <b/>
        <sz val="14"/>
        <color theme="1"/>
        <rFont val="Calibri"/>
        <family val="2"/>
        <scheme val="minor"/>
      </rPr>
      <t xml:space="preserve">9% LIHTC Addendum to the Combined Funders Application </t>
    </r>
  </si>
  <si>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</si>
  <si>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https://www.wshfc.org/Managers/Map.aspx</t>
  </si>
  <si>
    <t>Seattle</t>
  </si>
  <si>
    <t>Balance of King County</t>
  </si>
  <si>
    <t>New Metro (P/Sno/Clark + Whatcom/Thurston/Skagit)</t>
  </si>
  <si>
    <t>OE_Management_Not_Off_Not_On__c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</si>
</sst>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5"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b/>
      <u/>
      <sz val="11"/>
      <color rgb="FFFF0000"/>
      <name val="Calibri"/>
      <family val="2"/>
    </font>
    <font>
      <sz val="14"/>
      <color theme="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style="double">
        <color indexed="64"/>
      </right>
      <top/>
      <bottom style="double">
        <color indexed="64"/>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00">
    <xf numFmtId="0" fontId="0" fillId="0" borderId="0" xfId="0"/>
    <xf numFmtId="0" fontId="58" fillId="0" borderId="0" xfId="0" applyFont="1"/>
    <xf numFmtId="49" fontId="0" fillId="0" borderId="0" xfId="0" applyNumberFormat="1"/>
    <xf numFmtId="0" fontId="59" fillId="0" borderId="0" xfId="0" applyFont="1"/>
    <xf numFmtId="0" fontId="60" fillId="0" borderId="0" xfId="0" applyFont="1"/>
    <xf numFmtId="0" fontId="1" fillId="24" borderId="0" xfId="61" applyFill="1"/>
    <xf numFmtId="0" fontId="0" fillId="0" borderId="0" xfId="0" applyAlignment="1">
      <alignment wrapText="1"/>
    </xf>
    <xf numFmtId="0" fontId="1" fillId="24" borderId="0" xfId="59" applyFill="1"/>
    <xf numFmtId="0" fontId="2" fillId="24" borderId="0" xfId="59" applyFont="1" applyFill="1" applyAlignment="1">
      <alignment horizontal="center"/>
    </xf>
    <xf numFmtId="0" fontId="7" fillId="24" borderId="0" xfId="59" applyFont="1" applyFill="1"/>
    <xf numFmtId="0" fontId="7" fillId="24" borderId="10" xfId="59" applyFont="1" applyFill="1" applyBorder="1"/>
    <xf numFmtId="0" fontId="7" fillId="24" borderId="0" xfId="59" applyFont="1" applyFill="1" applyAlignment="1">
      <alignment horizontal="center" wrapText="1"/>
    </xf>
    <xf numFmtId="0" fontId="7" fillId="24" borderId="0" xfId="59" applyFont="1" applyFill="1" applyAlignment="1">
      <alignment wrapText="1"/>
    </xf>
    <xf numFmtId="0" fontId="1" fillId="24" borderId="0" xfId="59" applyFill="1" applyAlignment="1">
      <alignment horizontal="center"/>
    </xf>
    <xf numFmtId="1" fontId="1" fillId="24" borderId="0" xfId="59" applyNumberFormat="1" applyFill="1"/>
    <xf numFmtId="0" fontId="1" fillId="24" borderId="0" xfId="59" quotePrefix="1" applyFill="1" applyAlignment="1">
      <alignment horizontal="center"/>
    </xf>
    <xf numFmtId="0" fontId="7" fillId="28" borderId="0" xfId="59" applyFont="1" applyFill="1"/>
    <xf numFmtId="0" fontId="1" fillId="24" borderId="10" xfId="59" applyFill="1" applyBorder="1"/>
    <xf numFmtId="1" fontId="1" fillId="29" borderId="10" xfId="59" applyNumberFormat="1" applyFill="1" applyBorder="1"/>
    <xf numFmtId="0" fontId="7" fillId="28" borderId="0" xfId="59" applyFont="1" applyFill="1" applyAlignment="1">
      <alignment horizontal="center"/>
    </xf>
    <xf numFmtId="0" fontId="1" fillId="28" borderId="0" xfId="59" applyFill="1" applyAlignment="1">
      <alignment horizontal="left"/>
    </xf>
    <xf numFmtId="0" fontId="1" fillId="28" borderId="0" xfId="59" applyFill="1"/>
    <xf numFmtId="1" fontId="1" fillId="28" borderId="0" xfId="59" applyNumberFormat="1" applyFill="1" applyAlignment="1">
      <alignment horizontal="right"/>
    </xf>
    <xf numFmtId="0" fontId="0" fillId="28" borderId="0" xfId="0" applyFill="1"/>
    <xf numFmtId="0" fontId="1" fillId="28" borderId="0" xfId="59" applyFill="1" applyAlignment="1">
      <alignment wrapText="1"/>
    </xf>
    <xf numFmtId="0" fontId="1" fillId="24" borderId="11" xfId="59" applyFill="1" applyBorder="1"/>
    <xf numFmtId="0" fontId="12" fillId="24" borderId="11" xfId="59" applyFont="1" applyFill="1" applyBorder="1"/>
    <xf numFmtId="0" fontId="0" fillId="29" borderId="12" xfId="0" applyFill="1" applyBorder="1" applyAlignment="1">
      <alignment wrapText="1"/>
    </xf>
    <xf numFmtId="0" fontId="0" fillId="0" borderId="0" xfId="0" applyAlignment="1">
      <alignment horizontal="left" indent="3"/>
    </xf>
    <xf numFmtId="0" fontId="61" fillId="0" borderId="0" xfId="0" applyFont="1"/>
    <xf numFmtId="0" fontId="0" fillId="28" borderId="0" xfId="0" applyFill="1" applyAlignment="1">
      <alignment horizontal="left" vertical="top"/>
    </xf>
    <xf numFmtId="0" fontId="0" fillId="28" borderId="0" xfId="0" applyFill="1" applyAlignment="1">
      <alignment wrapText="1"/>
    </xf>
    <xf numFmtId="0" fontId="0" fillId="29" borderId="12" xfId="0"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Alignment="1">
      <alignment horizontal="left"/>
    </xf>
    <xf numFmtId="0" fontId="59" fillId="0" borderId="0" xfId="0" applyFont="1" applyAlignment="1">
      <alignment horizontal="right"/>
    </xf>
    <xf numFmtId="0" fontId="59" fillId="0" borderId="0" xfId="0" applyFont="1" applyAlignment="1">
      <alignment horizontal="left"/>
    </xf>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10" xfId="0" applyBorder="1"/>
    <xf numFmtId="9" fontId="57" fillId="0" borderId="10" xfId="65"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0" fillId="0" borderId="0" xfId="0"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xf numFmtId="0" fontId="58" fillId="0" borderId="0" xfId="0" applyFont="1" applyAlignment="1">
      <alignment horizontal="left"/>
    </xf>
    <xf numFmtId="0" fontId="0" fillId="0" borderId="0" xfId="0" applyAlignment="1">
      <alignment horizontal="left" indent="1"/>
    </xf>
    <xf numFmtId="0" fontId="58" fillId="0" borderId="126" xfId="0" applyFont="1" applyBorder="1"/>
    <xf numFmtId="0" fontId="0" fillId="0" borderId="127" xfId="0" applyBorder="1"/>
    <xf numFmtId="0" fontId="58" fillId="0" borderId="128" xfId="0" applyFont="1" applyBorder="1" applyAlignment="1">
      <alignment horizontal="center"/>
    </xf>
    <xf numFmtId="0" fontId="0" fillId="29" borderId="13" xfId="0" applyFill="1" applyBorder="1" applyAlignment="1">
      <alignment horizontal="center" wrapText="1"/>
    </xf>
    <xf numFmtId="0" fontId="0" fillId="29" borderId="14" xfId="0" applyFill="1" applyBorder="1" applyAlignment="1">
      <alignment horizontal="center" wrapText="1"/>
    </xf>
    <xf numFmtId="0" fontId="0" fillId="29" borderId="15" xfId="0" applyFill="1" applyBorder="1" applyAlignment="1">
      <alignment horizontal="center" wrapText="1"/>
    </xf>
    <xf numFmtId="0" fontId="58" fillId="0" borderId="0" xfId="0" applyFont="1" applyAlignment="1">
      <alignment horizontal="left" vertical="top" wrapText="1"/>
    </xf>
    <xf numFmtId="0" fontId="0" fillId="0" borderId="0" xfId="0" applyAlignment="1">
      <alignment horizontal="left" vertical="top"/>
    </xf>
    <xf numFmtId="42" fontId="0" fillId="0" borderId="0" xfId="0" applyNumberFormat="1" applyAlignment="1">
      <alignment wrapText="1"/>
    </xf>
    <xf numFmtId="0" fontId="58" fillId="0" borderId="0" xfId="0" applyFont="1" applyAlignment="1">
      <alignment horizontal="center"/>
    </xf>
    <xf numFmtId="0" fontId="18" fillId="26" borderId="29" xfId="0" applyFont="1" applyFill="1" applyBorder="1" applyAlignment="1">
      <alignment vertical="center"/>
    </xf>
    <xf numFmtId="37" fontId="18" fillId="0" borderId="29" xfId="0" applyNumberFormat="1" applyFont="1" applyBorder="1" applyAlignment="1">
      <alignment horizontal="center" vertical="center" wrapText="1"/>
    </xf>
    <xf numFmtId="0" fontId="18" fillId="26" borderId="30" xfId="0" applyFont="1" applyFill="1" applyBorder="1" applyAlignment="1">
      <alignment vertical="center"/>
    </xf>
    <xf numFmtId="167" fontId="18" fillId="0" borderId="31" xfId="0" applyNumberFormat="1" applyFont="1" applyBorder="1" applyAlignment="1">
      <alignment horizontal="center" vertical="center" wrapText="1"/>
    </xf>
    <xf numFmtId="0" fontId="5" fillId="0" borderId="0" xfId="42" applyFont="1" applyAlignment="1">
      <alignment vertical="center"/>
    </xf>
    <xf numFmtId="0" fontId="66" fillId="0" borderId="0" xfId="0" applyFont="1"/>
    <xf numFmtId="0" fontId="67" fillId="0" borderId="0" xfId="0" applyFont="1"/>
    <xf numFmtId="0" fontId="45" fillId="0" borderId="0" xfId="38" applyFont="1" applyAlignment="1" applyProtection="1"/>
    <xf numFmtId="0" fontId="46" fillId="24" borderId="0" xfId="59" applyFont="1" applyFill="1" applyAlignment="1">
      <alignment horizontal="center"/>
    </xf>
    <xf numFmtId="0" fontId="22" fillId="0" borderId="0" xfId="60" applyFont="1" applyAlignment="1">
      <alignment horizontal="left" vertical="center"/>
    </xf>
    <xf numFmtId="0" fontId="10" fillId="0" borderId="0" xfId="60" applyFont="1" applyAlignment="1">
      <alignment horizontal="left" vertical="center"/>
    </xf>
    <xf numFmtId="0" fontId="66" fillId="24" borderId="0" xfId="0" applyFont="1" applyFill="1" applyAlignment="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10" fillId="0" borderId="0" xfId="42" applyFont="1" applyAlignment="1">
      <alignment vertical="center"/>
    </xf>
    <xf numFmtId="0" fontId="10" fillId="0" borderId="0" xfId="42" applyFont="1" applyAlignment="1">
      <alignment horizontal="center" vertical="center"/>
    </xf>
    <xf numFmtId="0" fontId="47" fillId="0" borderId="0" xfId="42" applyFont="1" applyAlignment="1">
      <alignment vertical="center"/>
    </xf>
    <xf numFmtId="0" fontId="48" fillId="0" borderId="0" xfId="42" applyFont="1" applyAlignment="1">
      <alignment vertical="center"/>
    </xf>
    <xf numFmtId="0" fontId="22" fillId="0" borderId="0" xfId="42" applyFont="1" applyAlignment="1">
      <alignment horizontal="center" vertical="center"/>
    </xf>
    <xf numFmtId="0" fontId="49" fillId="0" borderId="0" xfId="42" applyFont="1" applyAlignment="1">
      <alignment vertical="center"/>
    </xf>
    <xf numFmtId="0" fontId="50" fillId="0" borderId="0" xfId="42" applyFont="1" applyAlignment="1">
      <alignment vertical="center"/>
    </xf>
    <xf numFmtId="0" fontId="5" fillId="0" borderId="0" xfId="42" applyFont="1" applyAlignment="1">
      <alignment horizontal="center" vertical="center"/>
    </xf>
    <xf numFmtId="0" fontId="10" fillId="0" borderId="0" xfId="42" applyFont="1" applyAlignment="1">
      <alignment horizontal="right" vertical="center"/>
    </xf>
    <xf numFmtId="0" fontId="51" fillId="0" borderId="0" xfId="42" applyFont="1" applyAlignment="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1" fillId="24" borderId="0" xfId="61" applyFont="1" applyFill="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Border="1"/>
    <xf numFmtId="0" fontId="0" fillId="0" borderId="43" xfId="0" applyBorder="1"/>
    <xf numFmtId="0" fontId="0" fillId="0" borderId="44" xfId="0" applyBorder="1"/>
    <xf numFmtId="0" fontId="58" fillId="0" borderId="44" xfId="0" applyFont="1" applyBorder="1" applyAlignment="1">
      <alignment horizontal="left" vertical="top" wrapText="1"/>
    </xf>
    <xf numFmtId="0" fontId="0" fillId="0" borderId="45" xfId="0" applyBorder="1"/>
    <xf numFmtId="0" fontId="68" fillId="0" borderId="0" xfId="42" applyFont="1" applyAlignment="1">
      <alignment vertical="center"/>
    </xf>
    <xf numFmtId="0" fontId="69" fillId="0" borderId="0" xfId="60" applyFont="1" applyAlignment="1">
      <alignment horizontal="left" vertical="center"/>
    </xf>
    <xf numFmtId="0" fontId="70" fillId="0" borderId="0" xfId="60" applyFont="1" applyAlignment="1">
      <alignment horizontal="left" vertical="center"/>
    </xf>
    <xf numFmtId="0" fontId="22" fillId="28" borderId="0" xfId="60" applyFont="1" applyFill="1" applyAlignment="1">
      <alignment horizontal="left" vertical="center"/>
    </xf>
    <xf numFmtId="0" fontId="66" fillId="28" borderId="0" xfId="0" applyFont="1" applyFill="1" applyAlignment="1">
      <alignment vertical="center"/>
    </xf>
    <xf numFmtId="0" fontId="66" fillId="28" borderId="0" xfId="0" applyFont="1" applyFill="1"/>
    <xf numFmtId="0" fontId="5" fillId="28" borderId="0" xfId="42" applyFont="1" applyFill="1" applyAlignment="1">
      <alignment vertical="center"/>
    </xf>
    <xf numFmtId="0" fontId="68" fillId="28" borderId="41" xfId="42" applyFont="1" applyFill="1" applyBorder="1" applyAlignment="1">
      <alignment vertical="center"/>
    </xf>
    <xf numFmtId="0" fontId="68" fillId="28" borderId="41" xfId="60" applyFont="1" applyFill="1" applyBorder="1" applyAlignment="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ill="1" applyBorder="1" applyAlignment="1">
      <alignment wrapText="1"/>
    </xf>
    <xf numFmtId="0" fontId="0" fillId="30" borderId="0" xfId="0" applyFill="1" applyAlignment="1">
      <alignment wrapText="1"/>
    </xf>
    <xf numFmtId="0" fontId="0" fillId="30" borderId="59" xfId="0" applyFill="1" applyBorder="1" applyAlignment="1">
      <alignment wrapText="1"/>
    </xf>
    <xf numFmtId="49" fontId="0" fillId="30" borderId="58" xfId="0" applyNumberFormat="1" applyFill="1" applyBorder="1"/>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lignment horizontal="left" vertical="center"/>
    </xf>
    <xf numFmtId="0" fontId="68" fillId="30" borderId="63" xfId="42" applyFont="1" applyFill="1" applyBorder="1" applyAlignment="1">
      <alignment vertical="center"/>
    </xf>
    <xf numFmtId="0" fontId="71" fillId="31" borderId="64" xfId="0" applyFont="1" applyFill="1" applyBorder="1" applyAlignment="1">
      <alignment horizontal="center" vertical="top" wrapText="1"/>
    </xf>
    <xf numFmtId="0" fontId="18" fillId="28" borderId="0" xfId="59" applyFont="1" applyFill="1"/>
    <xf numFmtId="0" fontId="30" fillId="24" borderId="0" xfId="59" applyFont="1" applyFill="1"/>
    <xf numFmtId="0" fontId="1" fillId="28" borderId="0" xfId="59" applyFill="1" applyAlignment="1">
      <alignment horizontal="center"/>
    </xf>
    <xf numFmtId="9" fontId="17" fillId="28" borderId="0" xfId="59" applyNumberFormat="1" applyFont="1" applyFill="1" applyAlignment="1">
      <alignment horizontal="center"/>
    </xf>
    <xf numFmtId="0" fontId="1" fillId="24" borderId="65" xfId="59" applyFill="1" applyBorder="1"/>
    <xf numFmtId="0" fontId="1" fillId="24" borderId="66" xfId="59" applyFill="1" applyBorder="1"/>
    <xf numFmtId="0" fontId="1" fillId="24" borderId="59" xfId="59" applyFill="1" applyBorder="1"/>
    <xf numFmtId="0" fontId="1" fillId="24" borderId="60" xfId="59" applyFill="1" applyBorder="1"/>
    <xf numFmtId="1" fontId="1" fillId="24" borderId="10" xfId="59" applyNumberFormat="1" applyFill="1" applyBorder="1"/>
    <xf numFmtId="0" fontId="1" fillId="24" borderId="61" xfId="59"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xf numFmtId="0" fontId="68" fillId="0" borderId="0" xfId="50" applyFont="1"/>
    <xf numFmtId="9" fontId="68" fillId="0" borderId="0" xfId="50" applyNumberFormat="1" applyFont="1" applyAlignment="1">
      <alignment horizontal="left"/>
    </xf>
    <xf numFmtId="0" fontId="72" fillId="0" borderId="0" xfId="59" applyFont="1"/>
    <xf numFmtId="0" fontId="72" fillId="0" borderId="0" xfId="59" applyFont="1" applyAlignment="1">
      <alignment horizontal="left"/>
    </xf>
    <xf numFmtId="0" fontId="0" fillId="32" borderId="0" xfId="0" applyFill="1"/>
    <xf numFmtId="0" fontId="20" fillId="24" borderId="0" xfId="59" applyFont="1" applyFill="1"/>
    <xf numFmtId="44" fontId="1" fillId="28" borderId="0" xfId="59" applyNumberFormat="1" applyFill="1" applyAlignment="1">
      <alignment horizontal="left"/>
    </xf>
    <xf numFmtId="0" fontId="7" fillId="24" borderId="58" xfId="59" applyFont="1" applyFill="1" applyBorder="1" applyAlignment="1">
      <alignment horizontal="center" wrapText="1"/>
    </xf>
    <xf numFmtId="44" fontId="30" fillId="28" borderId="0" xfId="59" applyNumberFormat="1" applyFont="1" applyFill="1" applyAlignment="1">
      <alignment horizontal="left"/>
    </xf>
    <xf numFmtId="166" fontId="30" fillId="28" borderId="0" xfId="65" applyNumberFormat="1" applyFont="1" applyFill="1" applyBorder="1" applyAlignment="1">
      <alignment horizontal="right"/>
    </xf>
    <xf numFmtId="0" fontId="18" fillId="28" borderId="0" xfId="59" applyFont="1" applyFill="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Alignment="1">
      <alignment horizontal="left"/>
    </xf>
    <xf numFmtId="167" fontId="1" fillId="28" borderId="0" xfId="59" applyNumberFormat="1" applyFill="1" applyAlignment="1">
      <alignment horizontal="left"/>
    </xf>
    <xf numFmtId="0" fontId="22" fillId="24" borderId="0" xfId="59" applyFont="1" applyFill="1"/>
    <xf numFmtId="0" fontId="17" fillId="24" borderId="0" xfId="59" applyFont="1" applyFill="1"/>
    <xf numFmtId="0" fontId="1" fillId="28" borderId="0" xfId="59" applyFill="1" applyAlignment="1">
      <alignment horizontal="left" indent="2"/>
    </xf>
    <xf numFmtId="1" fontId="1" fillId="29" borderId="129" xfId="59" applyNumberFormat="1" applyFill="1" applyBorder="1" applyAlignment="1">
      <alignment horizontal="right"/>
    </xf>
    <xf numFmtId="44" fontId="1" fillId="29" borderId="129" xfId="59" applyNumberFormat="1" applyFill="1" applyBorder="1" applyAlignment="1">
      <alignment horizontal="right"/>
    </xf>
    <xf numFmtId="167" fontId="1" fillId="25" borderId="129" xfId="59" applyNumberFormat="1" applyFill="1" applyBorder="1" applyAlignment="1">
      <alignment horizontal="left"/>
    </xf>
    <xf numFmtId="0" fontId="1" fillId="29" borderId="11" xfId="59" applyFill="1" applyBorder="1"/>
    <xf numFmtId="0" fontId="12" fillId="24" borderId="11" xfId="59" applyFont="1" applyFill="1" applyBorder="1" applyAlignment="1">
      <alignment vertical="center"/>
    </xf>
    <xf numFmtId="0" fontId="62" fillId="28" borderId="0" xfId="42" applyFont="1" applyFill="1"/>
    <xf numFmtId="0" fontId="73" fillId="28" borderId="0" xfId="42" applyFont="1" applyFill="1" applyAlignment="1">
      <alignment vertical="center"/>
    </xf>
    <xf numFmtId="0" fontId="74" fillId="28" borderId="0" xfId="42" applyFont="1" applyFill="1" applyAlignment="1">
      <alignment horizontal="left" vertical="center"/>
    </xf>
    <xf numFmtId="0" fontId="74" fillId="28" borderId="0" xfId="42" applyFont="1" applyFill="1" applyAlignment="1">
      <alignment horizontal="right" vertical="center"/>
    </xf>
    <xf numFmtId="0" fontId="75" fillId="33" borderId="69" xfId="42" applyFont="1" applyFill="1" applyBorder="1" applyAlignment="1">
      <alignment horizontal="center" vertical="center"/>
    </xf>
    <xf numFmtId="0" fontId="75" fillId="33" borderId="70" xfId="42" applyFont="1" applyFill="1" applyBorder="1" applyAlignment="1">
      <alignment horizontal="center" vertical="center"/>
    </xf>
    <xf numFmtId="0" fontId="75" fillId="33" borderId="71" xfId="42" applyFont="1" applyFill="1" applyBorder="1" applyAlignment="1">
      <alignment horizontal="center" vertical="center"/>
    </xf>
    <xf numFmtId="0" fontId="76" fillId="28" borderId="0" xfId="42" applyFont="1" applyFill="1" applyAlignment="1">
      <alignment vertical="center"/>
    </xf>
    <xf numFmtId="0" fontId="76" fillId="0" borderId="0" xfId="42" applyFont="1" applyAlignment="1">
      <alignment horizontal="center" vertical="center"/>
    </xf>
    <xf numFmtId="0" fontId="75" fillId="34" borderId="62" xfId="42" applyFont="1" applyFill="1" applyBorder="1" applyAlignment="1">
      <alignment horizontal="center" vertical="center"/>
    </xf>
    <xf numFmtId="0" fontId="75" fillId="34" borderId="63" xfId="42" applyFont="1" applyFill="1" applyBorder="1" applyAlignment="1">
      <alignment horizontal="center" vertical="center"/>
    </xf>
    <xf numFmtId="0" fontId="75" fillId="34" borderId="72" xfId="42" applyFont="1" applyFill="1" applyBorder="1" applyAlignment="1">
      <alignment horizontal="center" vertical="center"/>
    </xf>
    <xf numFmtId="0" fontId="73" fillId="28" borderId="0" xfId="42" applyFont="1" applyFill="1" applyAlignment="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Alignment="1" applyProtection="1">
      <alignment vertical="center"/>
      <protection locked="0"/>
    </xf>
    <xf numFmtId="0" fontId="73" fillId="28" borderId="10" xfId="42" applyFont="1" applyFill="1" applyBorder="1" applyAlignment="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Alignment="1">
      <alignment vertical="center"/>
    </xf>
    <xf numFmtId="0" fontId="75" fillId="28" borderId="0" xfId="42" quotePrefix="1" applyFont="1" applyFill="1" applyAlignment="1">
      <alignment horizontal="center" vertical="center"/>
    </xf>
    <xf numFmtId="0" fontId="76" fillId="28" borderId="0" xfId="42" applyFont="1" applyFill="1" applyAlignment="1">
      <alignment horizontal="center" vertical="center"/>
    </xf>
    <xf numFmtId="0" fontId="77" fillId="28" borderId="73" xfId="42" applyFont="1" applyFill="1" applyBorder="1" applyAlignment="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Alignment="1">
      <alignment horizontal="left" vertical="center"/>
    </xf>
    <xf numFmtId="0" fontId="76" fillId="0" borderId="0" xfId="42" applyFont="1"/>
    <xf numFmtId="0" fontId="75" fillId="33" borderId="75" xfId="42" applyFont="1" applyFill="1" applyBorder="1" applyAlignment="1">
      <alignment horizontal="center" vertical="center" wrapText="1"/>
    </xf>
    <xf numFmtId="0" fontId="73" fillId="28" borderId="130" xfId="42" applyFont="1" applyFill="1" applyBorder="1" applyAlignment="1">
      <alignment horizontal="left" vertical="center" indent="1"/>
    </xf>
    <xf numFmtId="0" fontId="73" fillId="28" borderId="131" xfId="42" applyFont="1" applyFill="1" applyBorder="1" applyAlignment="1">
      <alignment horizontal="left" vertical="center" indent="1"/>
    </xf>
    <xf numFmtId="0" fontId="75" fillId="28" borderId="0" xfId="42" applyFont="1" applyFill="1" applyAlignment="1">
      <alignment horizontal="left" vertical="center"/>
    </xf>
    <xf numFmtId="0" fontId="76" fillId="28" borderId="0" xfId="42" applyFont="1" applyFill="1" applyAlignment="1">
      <alignment horizontal="center"/>
    </xf>
    <xf numFmtId="0" fontId="73" fillId="28" borderId="132" xfId="42" applyFont="1" applyFill="1" applyBorder="1" applyAlignment="1">
      <alignment horizontal="left" vertical="center"/>
    </xf>
    <xf numFmtId="0" fontId="75" fillId="28" borderId="132" xfId="42" applyFont="1" applyFill="1" applyBorder="1" applyAlignment="1">
      <alignment vertical="center"/>
    </xf>
    <xf numFmtId="0" fontId="73" fillId="28" borderId="132" xfId="42" applyFont="1" applyFill="1" applyBorder="1" applyAlignment="1">
      <alignment vertical="center"/>
    </xf>
    <xf numFmtId="42" fontId="73" fillId="0" borderId="133" xfId="42" applyNumberFormat="1" applyFont="1" applyBorder="1" applyAlignment="1" applyProtection="1">
      <alignment horizontal="right" vertical="center"/>
      <protection locked="0"/>
    </xf>
    <xf numFmtId="42" fontId="73" fillId="28"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0" fontId="73" fillId="28" borderId="10" xfId="42" applyFont="1" applyFill="1" applyBorder="1" applyAlignment="1">
      <alignment horizontal="left" vertical="center"/>
    </xf>
    <xf numFmtId="0" fontId="75" fillId="28" borderId="10" xfId="42" applyFont="1" applyFill="1" applyBorder="1" applyAlignment="1">
      <alignment vertical="center"/>
    </xf>
    <xf numFmtId="0" fontId="73" fillId="28" borderId="10" xfId="42" applyFont="1" applyFill="1" applyBorder="1" applyAlignment="1">
      <alignment vertical="center"/>
    </xf>
    <xf numFmtId="0" fontId="73" fillId="28" borderId="136" xfId="42" applyFont="1" applyFill="1" applyBorder="1" applyAlignment="1">
      <alignment vertical="center"/>
    </xf>
    <xf numFmtId="42" fontId="73" fillId="0" borderId="137" xfId="42" applyNumberFormat="1" applyFont="1" applyBorder="1" applyAlignment="1" applyProtection="1">
      <alignment horizontal="right" vertical="center"/>
      <protection locked="0"/>
    </xf>
    <xf numFmtId="42" fontId="73" fillId="28"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0" fontId="75" fillId="28" borderId="0" xfId="42" applyFont="1" applyFill="1" applyAlignment="1">
      <alignment horizontal="center" vertical="center"/>
    </xf>
    <xf numFmtId="44" fontId="75" fillId="28" borderId="0" xfId="42" applyNumberFormat="1" applyFont="1" applyFill="1" applyAlignment="1">
      <alignment vertical="center"/>
    </xf>
    <xf numFmtId="0" fontId="62" fillId="35" borderId="0" xfId="42" applyFont="1" applyFill="1"/>
    <xf numFmtId="0" fontId="78" fillId="28" borderId="0" xfId="42" applyFont="1" applyFill="1" applyAlignment="1">
      <alignment horizontal="left" vertical="center"/>
    </xf>
    <xf numFmtId="0" fontId="62" fillId="28" borderId="140" xfId="42" applyFont="1" applyFill="1" applyBorder="1"/>
    <xf numFmtId="0" fontId="76" fillId="28" borderId="140" xfId="42" applyFont="1" applyFill="1" applyBorder="1" applyAlignment="1">
      <alignment vertical="center"/>
    </xf>
    <xf numFmtId="0" fontId="62" fillId="0" borderId="140" xfId="42" applyFont="1" applyBorder="1"/>
    <xf numFmtId="0" fontId="62" fillId="0" borderId="141" xfId="42" applyFont="1" applyBorder="1"/>
    <xf numFmtId="0" fontId="62" fillId="28" borderId="141" xfId="42" applyFont="1" applyFill="1" applyBorder="1"/>
    <xf numFmtId="0" fontId="62" fillId="28" borderId="142" xfId="42" applyFont="1" applyFill="1" applyBorder="1"/>
    <xf numFmtId="10" fontId="62" fillId="28" borderId="73" xfId="66" applyNumberFormat="1" applyFont="1" applyFill="1" applyBorder="1" applyProtection="1">
      <protection locked="0"/>
    </xf>
    <xf numFmtId="42" fontId="73" fillId="0" borderId="143" xfId="42" applyNumberFormat="1" applyFont="1" applyBorder="1" applyAlignment="1" applyProtection="1">
      <alignment horizontal="right" vertical="center"/>
      <protection locked="0"/>
    </xf>
    <xf numFmtId="42" fontId="73" fillId="0" borderId="144" xfId="42" applyNumberFormat="1" applyFont="1" applyBorder="1" applyAlignment="1" applyProtection="1">
      <alignment horizontal="right" vertical="center"/>
      <protection locked="0"/>
    </xf>
    <xf numFmtId="0" fontId="73" fillId="28" borderId="145" xfId="42" applyFont="1" applyFill="1" applyBorder="1" applyAlignment="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lignment horizontal="left" vertical="center"/>
    </xf>
    <xf numFmtId="0" fontId="75" fillId="28" borderId="76" xfId="42" applyFont="1" applyFill="1" applyBorder="1" applyAlignment="1">
      <alignment vertical="center"/>
    </xf>
    <xf numFmtId="0" fontId="73" fillId="28" borderId="76" xfId="42" applyFont="1" applyFill="1" applyBorder="1" applyAlignment="1">
      <alignment vertical="center"/>
    </xf>
    <xf numFmtId="0" fontId="75" fillId="34" borderId="146" xfId="42" applyFont="1" applyFill="1" applyBorder="1" applyAlignment="1">
      <alignment horizontal="center" vertical="center"/>
    </xf>
    <xf numFmtId="0" fontId="75" fillId="28" borderId="44" xfId="42" applyFont="1" applyFill="1" applyBorder="1" applyAlignment="1">
      <alignment horizontal="center" vertical="center"/>
    </xf>
    <xf numFmtId="42" fontId="0" fillId="29" borderId="12" xfId="0" applyNumberFormat="1" applyFill="1" applyBorder="1" applyAlignment="1">
      <alignment wrapText="1"/>
    </xf>
    <xf numFmtId="0" fontId="62" fillId="28" borderId="0" xfId="42" applyFont="1" applyFill="1" applyAlignment="1">
      <alignment horizontal="center"/>
    </xf>
    <xf numFmtId="7" fontId="73" fillId="28" borderId="0" xfId="42" applyNumberFormat="1" applyFont="1" applyFill="1" applyAlignment="1">
      <alignment vertical="center"/>
    </xf>
    <xf numFmtId="42" fontId="0" fillId="29" borderId="26" xfId="0" applyNumberFormat="1" applyFill="1" applyBorder="1" applyAlignment="1">
      <alignment wrapText="1"/>
    </xf>
    <xf numFmtId="42" fontId="0" fillId="29" borderId="19" xfId="0" applyNumberFormat="1" applyFill="1" applyBorder="1" applyAlignment="1">
      <alignment wrapText="1"/>
    </xf>
    <xf numFmtId="0" fontId="0" fillId="0" borderId="0" xfId="0" applyAlignment="1">
      <alignment horizontal="center"/>
    </xf>
    <xf numFmtId="0" fontId="65" fillId="0" borderId="0" xfId="0" applyFont="1" applyAlignment="1">
      <alignment vertical="top" wrapText="1"/>
    </xf>
    <xf numFmtId="164" fontId="0" fillId="0" borderId="0" xfId="0" applyNumberFormat="1" applyAlignment="1">
      <alignment wrapText="1"/>
    </xf>
    <xf numFmtId="0" fontId="65" fillId="0" borderId="0" xfId="0" applyFont="1" applyAlignment="1">
      <alignment wrapText="1"/>
    </xf>
    <xf numFmtId="164" fontId="0" fillId="28" borderId="0" xfId="0" applyNumberFormat="1" applyFill="1" applyAlignment="1">
      <alignment wrapText="1"/>
    </xf>
    <xf numFmtId="0" fontId="62" fillId="0" borderId="0" xfId="42" applyFont="1"/>
    <xf numFmtId="9" fontId="57" fillId="0" borderId="12" xfId="65" applyFont="1" applyFill="1" applyBorder="1"/>
    <xf numFmtId="0" fontId="30" fillId="0" borderId="129" xfId="59" applyFont="1" applyBorder="1" applyAlignment="1">
      <alignment horizontal="right"/>
    </xf>
    <xf numFmtId="167" fontId="73" fillId="0" borderId="147" xfId="42" applyNumberFormat="1" applyFont="1" applyBorder="1" applyAlignment="1">
      <alignment horizontal="right" vertical="center"/>
    </xf>
    <xf numFmtId="167" fontId="73" fillId="0" borderId="148" xfId="42" applyNumberFormat="1" applyFont="1" applyBorder="1" applyAlignment="1">
      <alignment horizontal="right" vertical="center"/>
    </xf>
    <xf numFmtId="167" fontId="73" fillId="29" borderId="143" xfId="42" applyNumberFormat="1" applyFont="1" applyFill="1" applyBorder="1" applyAlignment="1" applyProtection="1">
      <alignment horizontal="right" vertical="center"/>
      <protection locked="0"/>
    </xf>
    <xf numFmtId="167" fontId="73" fillId="29" borderId="147"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37"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0" borderId="150" xfId="42" applyNumberFormat="1" applyFont="1" applyBorder="1" applyAlignment="1">
      <alignment horizontal="right" vertical="center"/>
    </xf>
    <xf numFmtId="167" fontId="73" fillId="0" borderId="151" xfId="42" applyNumberFormat="1" applyFont="1" applyBorder="1" applyAlignment="1">
      <alignment horizontal="right" vertical="center"/>
    </xf>
    <xf numFmtId="167" fontId="73" fillId="0" borderId="152" xfId="42" applyNumberFormat="1" applyFont="1" applyBorder="1" applyAlignment="1">
      <alignment horizontal="right" vertical="center"/>
    </xf>
    <xf numFmtId="0" fontId="62" fillId="28" borderId="10" xfId="42" applyFont="1" applyFill="1" applyBorder="1"/>
    <xf numFmtId="167" fontId="73" fillId="29" borderId="133" xfId="42" applyNumberFormat="1" applyFont="1" applyFill="1" applyBorder="1" applyAlignment="1" applyProtection="1">
      <alignment horizontal="right" vertical="center"/>
      <protection locked="0"/>
    </xf>
    <xf numFmtId="167" fontId="79" fillId="0" borderId="153" xfId="42" applyNumberFormat="1" applyFont="1" applyBorder="1" applyAlignment="1" applyProtection="1">
      <alignment vertical="center"/>
      <protection locked="0"/>
    </xf>
    <xf numFmtId="167" fontId="79" fillId="0" borderId="154" xfId="42" applyNumberFormat="1" applyFont="1" applyBorder="1" applyAlignment="1" applyProtection="1">
      <alignment vertical="center"/>
      <protection locked="0"/>
    </xf>
    <xf numFmtId="167" fontId="79" fillId="0" borderId="155" xfId="42" applyNumberFormat="1" applyFont="1" applyBorder="1" applyAlignment="1" applyProtection="1">
      <alignment vertical="center"/>
      <protection locked="0"/>
    </xf>
    <xf numFmtId="167" fontId="75" fillId="0" borderId="156" xfId="42" applyNumberFormat="1" applyFont="1" applyBorder="1" applyAlignment="1">
      <alignment vertical="center"/>
    </xf>
    <xf numFmtId="167" fontId="75" fillId="0" borderId="157" xfId="42" applyNumberFormat="1" applyFont="1" applyBorder="1" applyAlignment="1">
      <alignment vertical="center"/>
    </xf>
    <xf numFmtId="167" fontId="75" fillId="0" borderId="158" xfId="42" applyNumberFormat="1" applyFont="1" applyBorder="1" applyAlignment="1">
      <alignment vertical="center"/>
    </xf>
    <xf numFmtId="42" fontId="73" fillId="0" borderId="159" xfId="42" applyNumberFormat="1" applyFont="1" applyBorder="1" applyAlignment="1">
      <alignment vertical="center"/>
    </xf>
    <xf numFmtId="42" fontId="73" fillId="0" borderId="134" xfId="42" applyNumberFormat="1" applyFont="1" applyBorder="1" applyAlignment="1" applyProtection="1">
      <alignment horizontal="right" vertical="center"/>
      <protection locked="0"/>
    </xf>
    <xf numFmtId="42" fontId="73" fillId="0" borderId="135" xfId="42" applyNumberFormat="1" applyFont="1" applyBorder="1" applyAlignment="1" applyProtection="1">
      <alignment horizontal="right" vertical="center"/>
      <protection locked="0"/>
    </xf>
    <xf numFmtId="42" fontId="73" fillId="0" borderId="160" xfId="42" applyNumberFormat="1" applyFont="1" applyBorder="1" applyAlignment="1">
      <alignment vertical="center"/>
    </xf>
    <xf numFmtId="42" fontId="73" fillId="0" borderId="138" xfId="42" applyNumberFormat="1" applyFont="1" applyBorder="1" applyAlignment="1" applyProtection="1">
      <alignment horizontal="right" vertical="center"/>
      <protection locked="0"/>
    </xf>
    <xf numFmtId="42" fontId="73" fillId="0" borderId="139" xfId="42" applyNumberFormat="1" applyFont="1" applyBorder="1" applyAlignment="1" applyProtection="1">
      <alignment horizontal="right" vertical="center"/>
      <protection locked="0"/>
    </xf>
    <xf numFmtId="42" fontId="73" fillId="0" borderId="161" xfId="42" applyNumberFormat="1" applyFont="1" applyBorder="1" applyAlignment="1">
      <alignment vertical="center"/>
    </xf>
    <xf numFmtId="42" fontId="73" fillId="0" borderId="162" xfId="42" applyNumberFormat="1" applyFont="1" applyBorder="1" applyAlignment="1">
      <alignment horizontal="right" vertical="center"/>
    </xf>
    <xf numFmtId="42" fontId="73" fillId="0" borderId="151" xfId="42" applyNumberFormat="1" applyFont="1" applyBorder="1" applyAlignment="1">
      <alignment horizontal="right" vertical="center"/>
    </xf>
    <xf numFmtId="42" fontId="73" fillId="0" borderId="152" xfId="42" applyNumberFormat="1" applyFont="1" applyBorder="1" applyAlignment="1">
      <alignment horizontal="right" vertical="center"/>
    </xf>
    <xf numFmtId="44" fontId="73" fillId="0" borderId="163" xfId="42" applyNumberFormat="1" applyFont="1" applyBorder="1" applyAlignment="1">
      <alignment vertical="center"/>
    </xf>
    <xf numFmtId="44" fontId="73" fillId="0" borderId="164" xfId="42" applyNumberFormat="1" applyFont="1" applyBorder="1" applyAlignment="1">
      <alignment vertical="center"/>
    </xf>
    <xf numFmtId="44" fontId="73" fillId="0" borderId="165" xfId="42" applyNumberFormat="1" applyFont="1" applyBorder="1" applyAlignment="1">
      <alignment vertical="center"/>
    </xf>
    <xf numFmtId="44" fontId="73" fillId="0" borderId="166" xfId="42" applyNumberFormat="1" applyFont="1" applyBorder="1" applyAlignment="1">
      <alignment vertical="center"/>
    </xf>
    <xf numFmtId="42" fontId="73" fillId="0" borderId="163" xfId="42" applyNumberFormat="1" applyFont="1" applyBorder="1" applyAlignment="1">
      <alignment vertical="center"/>
    </xf>
    <xf numFmtId="42" fontId="73" fillId="0" borderId="167" xfId="42" applyNumberFormat="1" applyFont="1" applyBorder="1" applyAlignment="1">
      <alignment vertical="center"/>
    </xf>
    <xf numFmtId="42" fontId="73" fillId="0" borderId="82" xfId="42" applyNumberFormat="1" applyFont="1" applyBorder="1" applyAlignment="1">
      <alignment vertical="center"/>
    </xf>
    <xf numFmtId="42" fontId="73" fillId="0" borderId="168" xfId="42" applyNumberFormat="1" applyFont="1" applyBorder="1" applyAlignment="1">
      <alignment horizontal="right" vertical="center"/>
    </xf>
    <xf numFmtId="42" fontId="73" fillId="0" borderId="169" xfId="42" applyNumberFormat="1" applyFont="1" applyBorder="1" applyAlignment="1">
      <alignment horizontal="right" vertical="center"/>
    </xf>
    <xf numFmtId="42" fontId="73" fillId="0" borderId="170" xfId="42" applyNumberFormat="1" applyFont="1" applyBorder="1" applyAlignment="1">
      <alignment horizontal="right" vertical="center"/>
    </xf>
    <xf numFmtId="42" fontId="75" fillId="0" borderId="83" xfId="42" quotePrefix="1" applyNumberFormat="1" applyFont="1" applyBorder="1" applyAlignment="1">
      <alignment horizontal="center" vertical="center"/>
    </xf>
    <xf numFmtId="42" fontId="73" fillId="0" borderId="171" xfId="42" applyNumberFormat="1" applyFont="1" applyBorder="1" applyAlignment="1">
      <alignment horizontal="right" vertical="center"/>
    </xf>
    <xf numFmtId="42" fontId="73" fillId="0" borderId="172" xfId="42" applyNumberFormat="1" applyFont="1" applyBorder="1" applyAlignment="1">
      <alignment horizontal="right" vertical="center"/>
    </xf>
    <xf numFmtId="42" fontId="73" fillId="0" borderId="173" xfId="42" applyNumberFormat="1" applyFont="1" applyBorder="1" applyAlignment="1">
      <alignment horizontal="right" vertical="center"/>
    </xf>
    <xf numFmtId="0" fontId="75" fillId="0" borderId="0" xfId="42" applyFont="1" applyAlignment="1">
      <alignment vertical="center"/>
    </xf>
    <xf numFmtId="5" fontId="75" fillId="0" borderId="87" xfId="42" applyNumberFormat="1" applyFont="1" applyBorder="1" applyAlignment="1">
      <alignment vertical="center"/>
    </xf>
    <xf numFmtId="0" fontId="75" fillId="0" borderId="0" xfId="42" quotePrefix="1" applyFont="1" applyAlignment="1">
      <alignment horizontal="center" vertical="center"/>
    </xf>
    <xf numFmtId="42" fontId="75" fillId="0" borderId="174" xfId="42" applyNumberFormat="1" applyFont="1" applyBorder="1" applyAlignment="1">
      <alignment vertical="center"/>
    </xf>
    <xf numFmtId="42" fontId="75" fillId="0" borderId="175" xfId="42" applyNumberFormat="1" applyFont="1" applyBorder="1" applyAlignment="1">
      <alignment vertical="center"/>
    </xf>
    <xf numFmtId="42" fontId="75" fillId="0" borderId="176" xfId="42" applyNumberFormat="1" applyFont="1" applyBorder="1" applyAlignment="1">
      <alignment vertical="center"/>
    </xf>
    <xf numFmtId="42" fontId="73" fillId="29" borderId="133" xfId="42" applyNumberFormat="1" applyFont="1" applyFill="1" applyBorder="1" applyAlignment="1" applyProtection="1">
      <alignment vertical="center"/>
      <protection locked="0"/>
    </xf>
    <xf numFmtId="42" fontId="73" fillId="29" borderId="137" xfId="42" applyNumberFormat="1" applyFont="1" applyFill="1" applyBorder="1" applyAlignment="1" applyProtection="1">
      <alignment vertical="center"/>
      <protection locked="0"/>
    </xf>
    <xf numFmtId="42" fontId="73" fillId="29" borderId="133" xfId="42" applyNumberFormat="1" applyFont="1" applyFill="1" applyBorder="1" applyAlignment="1" applyProtection="1">
      <alignment horizontal="right" vertical="center"/>
      <protection locked="0"/>
    </xf>
    <xf numFmtId="42" fontId="73" fillId="29" borderId="137"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8"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134"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78"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0" borderId="84" xfId="42" applyNumberFormat="1" applyFont="1" applyBorder="1" applyAlignment="1">
      <alignment horizontal="right" vertical="center"/>
    </xf>
    <xf numFmtId="167" fontId="73" fillId="0" borderId="85" xfId="42" applyNumberFormat="1" applyFont="1" applyBorder="1" applyAlignment="1">
      <alignment horizontal="right" vertical="center"/>
    </xf>
    <xf numFmtId="167" fontId="73" fillId="0" borderId="86" xfId="42" applyNumberFormat="1" applyFont="1" applyBorder="1" applyAlignment="1">
      <alignment horizontal="right" vertical="center"/>
    </xf>
    <xf numFmtId="167" fontId="73" fillId="0" borderId="146" xfId="42" applyNumberFormat="1" applyFont="1" applyBorder="1" applyAlignment="1">
      <alignment horizontal="right" vertical="center"/>
    </xf>
    <xf numFmtId="167" fontId="73" fillId="0" borderId="177" xfId="42" applyNumberFormat="1" applyFont="1" applyBorder="1" applyAlignment="1">
      <alignment horizontal="right" vertical="center"/>
    </xf>
    <xf numFmtId="167" fontId="73" fillId="0" borderId="178" xfId="42" applyNumberFormat="1" applyFont="1" applyBorder="1" applyAlignment="1">
      <alignment horizontal="right" vertical="center"/>
    </xf>
    <xf numFmtId="2" fontId="75" fillId="0" borderId="179" xfId="42" applyNumberFormat="1" applyFont="1" applyBorder="1" applyAlignment="1">
      <alignment vertical="center"/>
    </xf>
    <xf numFmtId="2" fontId="75" fillId="0" borderId="180" xfId="42" applyNumberFormat="1" applyFont="1" applyBorder="1" applyAlignment="1">
      <alignment vertical="center"/>
    </xf>
    <xf numFmtId="2" fontId="75" fillId="0" borderId="181" xfId="42" applyNumberFormat="1" applyFont="1" applyBorder="1" applyAlignment="1">
      <alignment vertical="center"/>
    </xf>
    <xf numFmtId="167" fontId="73" fillId="0" borderId="133" xfId="42" applyNumberFormat="1" applyFont="1" applyBorder="1" applyAlignment="1">
      <alignment horizontal="right" vertical="center"/>
    </xf>
    <xf numFmtId="167" fontId="73" fillId="0" borderId="143" xfId="42" applyNumberFormat="1" applyFont="1" applyBorder="1" applyAlignment="1">
      <alignment horizontal="right" vertical="center"/>
    </xf>
    <xf numFmtId="167" fontId="73" fillId="0" borderId="132" xfId="42" applyNumberFormat="1" applyFont="1" applyBorder="1" applyAlignment="1">
      <alignment horizontal="right" vertical="center"/>
    </xf>
    <xf numFmtId="167" fontId="73" fillId="0" borderId="182" xfId="42" applyNumberFormat="1" applyFont="1" applyBorder="1" applyAlignment="1">
      <alignment horizontal="right" vertical="center"/>
    </xf>
    <xf numFmtId="167" fontId="73" fillId="0" borderId="183" xfId="42" applyNumberFormat="1" applyFont="1" applyBorder="1" applyAlignment="1">
      <alignment horizontal="right" vertical="center"/>
    </xf>
    <xf numFmtId="0" fontId="0" fillId="0" borderId="133" xfId="0" applyBorder="1"/>
    <xf numFmtId="167" fontId="79" fillId="0" borderId="184" xfId="42" applyNumberFormat="1" applyFont="1" applyBorder="1" applyAlignment="1" applyProtection="1">
      <alignment vertical="center"/>
      <protection locked="0"/>
    </xf>
    <xf numFmtId="167" fontId="75" fillId="0" borderId="185" xfId="42" applyNumberFormat="1" applyFont="1" applyBorder="1" applyAlignment="1">
      <alignment vertical="center"/>
    </xf>
    <xf numFmtId="167" fontId="73" fillId="29" borderId="144" xfId="42" applyNumberFormat="1" applyFont="1" applyFill="1" applyBorder="1" applyAlignment="1" applyProtection="1">
      <alignment horizontal="right" vertical="center"/>
      <protection locked="0"/>
    </xf>
    <xf numFmtId="42" fontId="73" fillId="0" borderId="146" xfId="42" applyNumberFormat="1" applyFont="1" applyBorder="1" applyAlignment="1">
      <alignment vertical="center"/>
    </xf>
    <xf numFmtId="42" fontId="73" fillId="0" borderId="143" xfId="42" applyNumberFormat="1" applyFont="1" applyBorder="1" applyAlignment="1" applyProtection="1">
      <alignment vertical="center"/>
      <protection locked="0"/>
    </xf>
    <xf numFmtId="42" fontId="73" fillId="0" borderId="166" xfId="42" applyNumberFormat="1" applyFont="1" applyBorder="1" applyAlignment="1" applyProtection="1">
      <alignment vertical="center"/>
      <protection locked="0"/>
    </xf>
    <xf numFmtId="42" fontId="73" fillId="0" borderId="133" xfId="42" applyNumberFormat="1" applyFont="1" applyBorder="1" applyAlignment="1">
      <alignment vertical="center"/>
    </xf>
    <xf numFmtId="42" fontId="73" fillId="0" borderId="137" xfId="42" applyNumberFormat="1" applyFont="1" applyBorder="1" applyAlignment="1">
      <alignment vertical="center"/>
    </xf>
    <xf numFmtId="42" fontId="73" fillId="0" borderId="150" xfId="42" applyNumberFormat="1" applyFont="1" applyBorder="1" applyAlignment="1">
      <alignment vertical="center"/>
    </xf>
    <xf numFmtId="42" fontId="73" fillId="0" borderId="186" xfId="42" applyNumberFormat="1" applyFont="1" applyBorder="1" applyAlignment="1">
      <alignment horizontal="right" vertical="center"/>
    </xf>
    <xf numFmtId="42" fontId="73" fillId="0" borderId="187" xfId="42" applyNumberFormat="1" applyFont="1" applyBorder="1" applyAlignment="1">
      <alignment vertical="center"/>
    </xf>
    <xf numFmtId="42" fontId="73" fillId="0" borderId="188" xfId="42" applyNumberFormat="1" applyFont="1" applyBorder="1" applyAlignment="1">
      <alignment horizontal="right" vertical="center"/>
    </xf>
    <xf numFmtId="42" fontId="73" fillId="0" borderId="189" xfId="42" applyNumberFormat="1" applyFont="1" applyBorder="1" applyAlignment="1">
      <alignment horizontal="right" vertical="center"/>
    </xf>
    <xf numFmtId="42" fontId="73" fillId="0" borderId="190" xfId="42" applyNumberFormat="1" applyFont="1" applyBorder="1" applyAlignment="1">
      <alignment horizontal="right" vertical="center"/>
    </xf>
    <xf numFmtId="42" fontId="73" fillId="0" borderId="156" xfId="42" quotePrefix="1" applyNumberFormat="1" applyFont="1" applyBorder="1" applyAlignment="1">
      <alignment horizontal="center" vertical="center"/>
    </xf>
    <xf numFmtId="42" fontId="73" fillId="0" borderId="185" xfId="42" applyNumberFormat="1" applyFont="1" applyBorder="1" applyAlignment="1">
      <alignment horizontal="right" vertical="center"/>
    </xf>
    <xf numFmtId="42" fontId="73" fillId="0" borderId="157" xfId="42" applyNumberFormat="1" applyFont="1" applyBorder="1" applyAlignment="1">
      <alignment horizontal="right" vertical="center"/>
    </xf>
    <xf numFmtId="42" fontId="73" fillId="0" borderId="158" xfId="42" applyNumberFormat="1" applyFont="1" applyBorder="1" applyAlignment="1">
      <alignment horizontal="right" vertical="center"/>
    </xf>
    <xf numFmtId="42" fontId="75" fillId="0" borderId="191" xfId="42" applyNumberFormat="1" applyFont="1" applyBorder="1" applyAlignment="1">
      <alignment vertical="center"/>
    </xf>
    <xf numFmtId="0" fontId="76" fillId="30" borderId="0" xfId="42" applyFont="1" applyFill="1" applyAlignment="1">
      <alignment vertical="center"/>
    </xf>
    <xf numFmtId="0" fontId="74" fillId="30" borderId="0" xfId="42" applyFont="1" applyFill="1" applyAlignment="1">
      <alignment horizontal="left" vertical="center"/>
    </xf>
    <xf numFmtId="0" fontId="73" fillId="30" borderId="0" xfId="42" applyFont="1" applyFill="1" applyAlignment="1">
      <alignment vertical="center"/>
    </xf>
    <xf numFmtId="0" fontId="74" fillId="30" borderId="0" xfId="42" applyFont="1" applyFill="1" applyAlignment="1">
      <alignment horizontal="right" vertical="center"/>
    </xf>
    <xf numFmtId="167" fontId="73" fillId="29" borderId="95" xfId="42" applyNumberFormat="1" applyFont="1" applyFill="1" applyBorder="1" applyAlignment="1" applyProtection="1">
      <alignment horizontal="right" vertical="center"/>
      <protection locked="0"/>
    </xf>
    <xf numFmtId="167" fontId="73" fillId="29" borderId="93" xfId="42" applyNumberFormat="1" applyFont="1" applyFill="1" applyBorder="1" applyAlignment="1" applyProtection="1">
      <alignment horizontal="right" vertical="center"/>
      <protection locked="0"/>
    </xf>
    <xf numFmtId="167" fontId="73" fillId="28" borderId="84" xfId="42" applyNumberFormat="1" applyFont="1" applyFill="1" applyBorder="1" applyAlignment="1">
      <alignment horizontal="right" vertical="center"/>
    </xf>
    <xf numFmtId="167" fontId="73" fillId="28" borderId="97" xfId="42" applyNumberFormat="1" applyFont="1" applyFill="1" applyBorder="1" applyAlignment="1">
      <alignment horizontal="right" vertical="center"/>
    </xf>
    <xf numFmtId="167" fontId="73" fillId="28" borderId="85" xfId="42" applyNumberFormat="1" applyFont="1" applyFill="1" applyBorder="1" applyAlignment="1">
      <alignment horizontal="right" vertical="center"/>
    </xf>
    <xf numFmtId="167" fontId="73" fillId="28" borderId="86" xfId="42" applyNumberFormat="1" applyFont="1" applyFill="1" applyBorder="1" applyAlignment="1">
      <alignment horizontal="right" vertical="center"/>
    </xf>
    <xf numFmtId="167" fontId="73" fillId="28" borderId="146" xfId="42" applyNumberFormat="1" applyFont="1" applyFill="1" applyBorder="1" applyAlignment="1">
      <alignment horizontal="right" vertical="center"/>
    </xf>
    <xf numFmtId="167" fontId="73" fillId="28" borderId="192" xfId="42" applyNumberFormat="1" applyFont="1" applyFill="1" applyBorder="1" applyAlignment="1">
      <alignment horizontal="right" vertical="center"/>
    </xf>
    <xf numFmtId="167" fontId="73" fillId="28" borderId="177" xfId="42" applyNumberFormat="1" applyFont="1" applyFill="1" applyBorder="1" applyAlignment="1">
      <alignment horizontal="right" vertical="center"/>
    </xf>
    <xf numFmtId="167" fontId="73" fillId="28" borderId="178" xfId="42" applyNumberFormat="1" applyFont="1" applyFill="1" applyBorder="1" applyAlignment="1">
      <alignment horizontal="right" vertical="center"/>
    </xf>
    <xf numFmtId="2" fontId="75" fillId="28" borderId="179" xfId="42" applyNumberFormat="1" applyFont="1" applyFill="1" applyBorder="1" applyAlignment="1">
      <alignment vertical="center"/>
    </xf>
    <xf numFmtId="2" fontId="75" fillId="28" borderId="193" xfId="42" applyNumberFormat="1" applyFont="1" applyFill="1" applyBorder="1" applyAlignment="1">
      <alignment vertical="center"/>
    </xf>
    <xf numFmtId="2" fontId="75" fillId="28" borderId="180" xfId="42" applyNumberFormat="1" applyFont="1" applyFill="1" applyBorder="1" applyAlignment="1">
      <alignment vertical="center"/>
    </xf>
    <xf numFmtId="2" fontId="75" fillId="28" borderId="181" xfId="42" applyNumberFormat="1" applyFont="1" applyFill="1" applyBorder="1" applyAlignment="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8" xfId="0" applyFont="1" applyFill="1" applyBorder="1" applyAlignment="1">
      <alignment horizontal="center" vertical="top" wrapText="1"/>
    </xf>
    <xf numFmtId="0" fontId="7" fillId="28" borderId="0" xfId="44" applyFont="1" applyFill="1"/>
    <xf numFmtId="2" fontId="75" fillId="0" borderId="0" xfId="42" applyNumberFormat="1" applyFont="1" applyAlignment="1">
      <alignment vertical="center"/>
    </xf>
    <xf numFmtId="0" fontId="6" fillId="28" borderId="0" xfId="44" applyFont="1" applyFill="1"/>
    <xf numFmtId="0" fontId="6" fillId="0" borderId="0" xfId="44" applyFont="1"/>
    <xf numFmtId="0" fontId="10" fillId="33" borderId="69" xfId="44" applyFont="1" applyFill="1" applyBorder="1" applyAlignment="1">
      <alignment horizontal="center" vertical="center"/>
    </xf>
    <xf numFmtId="0" fontId="10" fillId="33" borderId="70" xfId="44" applyFont="1" applyFill="1" applyBorder="1" applyAlignment="1">
      <alignment horizontal="center" vertical="center"/>
    </xf>
    <xf numFmtId="0" fontId="10" fillId="33" borderId="71" xfId="44" applyFont="1" applyFill="1" applyBorder="1" applyAlignment="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8"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133"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78"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0" borderId="201" xfId="44" applyNumberFormat="1" applyFont="1" applyBorder="1" applyAlignment="1">
      <alignment horizontal="right" vertical="center"/>
    </xf>
    <xf numFmtId="167" fontId="5" fillId="0" borderId="202" xfId="44" applyNumberFormat="1" applyFont="1" applyBorder="1" applyAlignment="1">
      <alignment horizontal="right" vertical="center"/>
    </xf>
    <xf numFmtId="167" fontId="5" fillId="0" borderId="203" xfId="44" applyNumberFormat="1" applyFont="1" applyBorder="1" applyAlignment="1">
      <alignment horizontal="right" vertical="center"/>
    </xf>
    <xf numFmtId="0" fontId="81" fillId="28" borderId="0" xfId="44" applyFont="1" applyFill="1" applyAlignment="1">
      <alignment horizontal="left" vertical="center"/>
    </xf>
    <xf numFmtId="167" fontId="5" fillId="0" borderId="0" xfId="44" applyNumberFormat="1" applyFont="1" applyAlignment="1">
      <alignment horizontal="right" vertical="center"/>
    </xf>
    <xf numFmtId="167" fontId="5" fillId="0" borderId="204" xfId="44" applyNumberFormat="1" applyFont="1" applyBorder="1" applyAlignment="1">
      <alignment horizontal="right" vertical="center"/>
    </xf>
    <xf numFmtId="167" fontId="5" fillId="0" borderId="205" xfId="44" applyNumberFormat="1" applyFont="1" applyBorder="1" applyAlignment="1">
      <alignment horizontal="right" vertical="center"/>
    </xf>
    <xf numFmtId="167" fontId="5" fillId="0" borderId="206" xfId="44" applyNumberFormat="1" applyFont="1" applyBorder="1" applyAlignment="1">
      <alignment horizontal="right" vertical="center"/>
    </xf>
    <xf numFmtId="164" fontId="5" fillId="0" borderId="43" xfId="44" applyNumberFormat="1" applyFont="1" applyBorder="1" applyAlignment="1">
      <alignment vertical="center"/>
    </xf>
    <xf numFmtId="164" fontId="5" fillId="0" borderId="44" xfId="44" applyNumberFormat="1" applyFont="1" applyBorder="1" applyAlignment="1">
      <alignment vertical="center"/>
    </xf>
    <xf numFmtId="164" fontId="5" fillId="0" borderId="45" xfId="44" applyNumberFormat="1" applyFont="1" applyBorder="1" applyAlignment="1">
      <alignment vertical="center"/>
    </xf>
    <xf numFmtId="2" fontId="10" fillId="0" borderId="62" xfId="44" applyNumberFormat="1" applyFont="1" applyBorder="1" applyAlignment="1">
      <alignment vertical="center"/>
    </xf>
    <xf numFmtId="2" fontId="10" fillId="0" borderId="63" xfId="44" applyNumberFormat="1" applyFont="1" applyBorder="1" applyAlignment="1">
      <alignment vertical="center"/>
    </xf>
    <xf numFmtId="2" fontId="10" fillId="0" borderId="72" xfId="44" applyNumberFormat="1" applyFont="1" applyBorder="1" applyAlignment="1">
      <alignment vertical="center"/>
    </xf>
    <xf numFmtId="0" fontId="10" fillId="28" borderId="44" xfId="44" applyFont="1" applyFill="1" applyBorder="1" applyAlignment="1">
      <alignment horizontal="center" vertical="center"/>
    </xf>
    <xf numFmtId="167" fontId="5" fillId="29" borderId="95" xfId="44" applyNumberFormat="1" applyFont="1" applyFill="1" applyBorder="1" applyAlignment="1" applyProtection="1">
      <alignment horizontal="right" vertical="center"/>
      <protection locked="0"/>
    </xf>
    <xf numFmtId="167" fontId="5" fillId="29" borderId="143" xfId="44" applyNumberFormat="1" applyFont="1" applyFill="1" applyBorder="1" applyAlignment="1" applyProtection="1">
      <alignment horizontal="right" vertical="center"/>
      <protection locked="0"/>
    </xf>
    <xf numFmtId="167" fontId="5" fillId="29" borderId="96"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8" borderId="84" xfId="44" applyNumberFormat="1" applyFont="1" applyFill="1" applyBorder="1" applyAlignment="1">
      <alignment horizontal="right" vertical="center"/>
    </xf>
    <xf numFmtId="167" fontId="5" fillId="28" borderId="97" xfId="44" applyNumberFormat="1" applyFont="1" applyFill="1" applyBorder="1" applyAlignment="1">
      <alignment horizontal="right" vertical="center"/>
    </xf>
    <xf numFmtId="167" fontId="5" fillId="28" borderId="85" xfId="44" applyNumberFormat="1" applyFont="1" applyFill="1" applyBorder="1" applyAlignment="1">
      <alignment horizontal="right" vertical="center"/>
    </xf>
    <xf numFmtId="167" fontId="5" fillId="28" borderId="86" xfId="44" applyNumberFormat="1" applyFont="1" applyFill="1" applyBorder="1" applyAlignment="1">
      <alignment horizontal="right" vertical="center"/>
    </xf>
    <xf numFmtId="167" fontId="5" fillId="28" borderId="0" xfId="44" applyNumberFormat="1" applyFont="1" applyFill="1" applyAlignment="1">
      <alignment horizontal="right" vertical="center"/>
    </xf>
    <xf numFmtId="0" fontId="66" fillId="0" borderId="0" xfId="52" applyFont="1"/>
    <xf numFmtId="164" fontId="67" fillId="0" borderId="0" xfId="52" applyNumberFormat="1" applyFont="1"/>
    <xf numFmtId="0" fontId="71" fillId="28" borderId="0" xfId="42" applyFont="1" applyFill="1"/>
    <xf numFmtId="2" fontId="10" fillId="28" borderId="0" xfId="44" applyNumberFormat="1" applyFont="1" applyFill="1" applyAlignment="1">
      <alignment vertical="center"/>
    </xf>
    <xf numFmtId="0" fontId="2" fillId="24" borderId="0" xfId="59" applyFont="1" applyFill="1"/>
    <xf numFmtId="0" fontId="30" fillId="25" borderId="129" xfId="59" applyFont="1" applyFill="1" applyBorder="1" applyAlignment="1">
      <alignment horizontal="right"/>
    </xf>
    <xf numFmtId="10" fontId="30" fillId="0" borderId="129" xfId="59" applyNumberFormat="1" applyFont="1" applyBorder="1" applyAlignment="1">
      <alignment horizontal="right"/>
    </xf>
    <xf numFmtId="168" fontId="30" fillId="0" borderId="129" xfId="65" applyNumberFormat="1" applyFont="1" applyFill="1" applyBorder="1" applyAlignment="1">
      <alignment horizontal="right"/>
    </xf>
    <xf numFmtId="49" fontId="0" fillId="30" borderId="58" xfId="0" quotePrefix="1" applyNumberFormat="1" applyFill="1" applyBorder="1" applyAlignment="1">
      <alignment vertical="top"/>
    </xf>
    <xf numFmtId="0" fontId="21" fillId="0" borderId="0" xfId="0" applyFont="1" applyAlignment="1">
      <alignment horizontal="left"/>
    </xf>
    <xf numFmtId="42" fontId="30" fillId="0" borderId="129" xfId="59" applyNumberFormat="1" applyFont="1" applyBorder="1" applyAlignment="1">
      <alignment horizontal="right"/>
    </xf>
    <xf numFmtId="37" fontId="30" fillId="25" borderId="194" xfId="59" applyNumberFormat="1"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42" fontId="0" fillId="29" borderId="54" xfId="0" applyNumberFormat="1" applyFill="1" applyBorder="1" applyAlignment="1">
      <alignment wrapText="1"/>
    </xf>
    <xf numFmtId="0" fontId="17" fillId="0" borderId="0" xfId="50" applyFont="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166" fontId="1" fillId="29" borderId="129" xfId="59" applyNumberFormat="1" applyFill="1" applyBorder="1" applyAlignment="1">
      <alignment horizontal="right"/>
    </xf>
    <xf numFmtId="165" fontId="57" fillId="0" borderId="0" xfId="28" applyNumberFormat="1" applyFont="1" applyFill="1" applyBorder="1"/>
    <xf numFmtId="0" fontId="17" fillId="0" borderId="0" xfId="0" applyFont="1"/>
    <xf numFmtId="1" fontId="0" fillId="0" borderId="0" xfId="0" applyNumberFormat="1"/>
    <xf numFmtId="9" fontId="0" fillId="0" borderId="0" xfId="0" applyNumberFormat="1"/>
    <xf numFmtId="44" fontId="0" fillId="0" borderId="0" xfId="0" applyNumberFormat="1"/>
    <xf numFmtId="168" fontId="0" fillId="0" borderId="0" xfId="0" applyNumberFormat="1"/>
    <xf numFmtId="42" fontId="0" fillId="0" borderId="0" xfId="0" applyNumberFormat="1"/>
    <xf numFmtId="0" fontId="0" fillId="0" borderId="0" xfId="0" applyAlignment="1">
      <alignment vertical="top" wrapText="1"/>
    </xf>
    <xf numFmtId="166" fontId="1" fillId="25" borderId="129" xfId="59" applyNumberFormat="1" applyFill="1" applyBorder="1" applyAlignment="1">
      <alignment horizontal="left"/>
    </xf>
    <xf numFmtId="1" fontId="1" fillId="0" borderId="0" xfId="59" applyNumberFormat="1" applyAlignment="1">
      <alignment horizontal="right"/>
    </xf>
    <xf numFmtId="0" fontId="73" fillId="0" borderId="159" xfId="42" applyFont="1" applyBorder="1" applyAlignment="1">
      <alignment vertical="center"/>
    </xf>
    <xf numFmtId="0" fontId="80" fillId="0" borderId="0" xfId="0" applyFont="1"/>
    <xf numFmtId="167" fontId="0" fillId="0" borderId="75" xfId="0" applyNumberFormat="1" applyBorder="1"/>
    <xf numFmtId="42" fontId="0" fillId="0" borderId="54" xfId="0" applyNumberFormat="1" applyBorder="1" applyAlignment="1">
      <alignment wrapText="1"/>
    </xf>
    <xf numFmtId="42" fontId="0" fillId="28" borderId="210" xfId="0" applyNumberFormat="1" applyFill="1" applyBorder="1" applyAlignment="1">
      <alignment wrapText="1"/>
    </xf>
    <xf numFmtId="167" fontId="0" fillId="0" borderId="68" xfId="28" applyNumberFormat="1" applyFont="1" applyBorder="1"/>
    <xf numFmtId="0" fontId="0" fillId="0" borderId="68" xfId="0" applyBorder="1"/>
    <xf numFmtId="1" fontId="1" fillId="29" borderId="0" xfId="59" applyNumberFormat="1" applyFill="1" applyAlignment="1">
      <alignment horizontal="right"/>
    </xf>
    <xf numFmtId="0" fontId="1" fillId="24" borderId="0" xfId="59" applyFill="1" applyAlignment="1">
      <alignment shrinkToFit="1"/>
    </xf>
    <xf numFmtId="42" fontId="0" fillId="0" borderId="12" xfId="0" applyNumberFormat="1" applyBorder="1" applyAlignment="1">
      <alignment wrapText="1"/>
    </xf>
    <xf numFmtId="0" fontId="0" fillId="0" borderId="0" xfId="0" applyAlignment="1">
      <alignment horizontal="left" wrapText="1" indent="3"/>
    </xf>
    <xf numFmtId="0" fontId="0" fillId="0" borderId="0" xfId="0" applyAlignment="1">
      <alignment horizontal="left" vertical="top" wrapText="1" indent="3"/>
    </xf>
    <xf numFmtId="0" fontId="0" fillId="0" borderId="0" xfId="0" applyAlignment="1">
      <alignment vertical="top" wrapText="1"/>
    </xf>
    <xf numFmtId="0" fontId="64" fillId="0" borderId="0" xfId="0" applyFont="1" applyAlignment="1">
      <alignment horizontal="center"/>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65" fillId="0" borderId="0" xfId="0" applyFont="1" applyAlignment="1">
      <alignment horizontal="left" wrapText="1" indent="3"/>
    </xf>
    <xf numFmtId="44" fontId="1" fillId="25" borderId="194" xfId="59" applyNumberFormat="1" applyFill="1" applyBorder="1" applyAlignment="1">
      <alignment horizontal="left"/>
    </xf>
    <xf numFmtId="44" fontId="1" fillId="25" borderId="195" xfId="59" applyNumberFormat="1" applyFill="1" applyBorder="1" applyAlignment="1">
      <alignment horizontal="left"/>
    </xf>
    <xf numFmtId="44" fontId="1" fillId="25" borderId="196" xfId="59" applyNumberFormat="1" applyFill="1" applyBorder="1" applyAlignment="1">
      <alignment horizontal="left"/>
    </xf>
    <xf numFmtId="0" fontId="1" fillId="25" borderId="194" xfId="59" applyFill="1" applyBorder="1" applyAlignment="1">
      <alignment horizontal="left"/>
    </xf>
    <xf numFmtId="0" fontId="1" fillId="25" borderId="195" xfId="59" applyFill="1" applyBorder="1" applyAlignment="1">
      <alignment horizontal="left"/>
    </xf>
    <xf numFmtId="0" fontId="1" fillId="25" borderId="196" xfId="59" applyFill="1" applyBorder="1" applyAlignment="1">
      <alignment horizontal="left"/>
    </xf>
    <xf numFmtId="37" fontId="30" fillId="25" borderId="194" xfId="59" applyNumberFormat="1"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0" fontId="30" fillId="25" borderId="194" xfId="59" applyFont="1" applyFill="1" applyBorder="1" applyAlignment="1">
      <alignment horizontal="righ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7" fillId="24" borderId="0" xfId="59" applyFont="1" applyFill="1" applyAlignment="1">
      <alignment wrapText="1"/>
    </xf>
    <xf numFmtId="37" fontId="30" fillId="25" borderId="194" xfId="59" applyNumberFormat="1" applyFont="1" applyFill="1" applyBorder="1" applyAlignment="1">
      <alignment horizontal="right"/>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0" fontId="19" fillId="24" borderId="0" xfId="59" applyFont="1" applyFill="1" applyAlignment="1">
      <alignment horizontal="center"/>
    </xf>
    <xf numFmtId="0" fontId="1" fillId="25" borderId="194" xfId="59" applyFill="1" applyBorder="1" applyAlignment="1" applyProtection="1">
      <alignment horizontal="left"/>
      <protection locked="0"/>
    </xf>
    <xf numFmtId="0" fontId="1" fillId="25" borderId="195" xfId="59" applyFill="1" applyBorder="1" applyAlignment="1" applyProtection="1">
      <alignment horizontal="left"/>
      <protection locked="0"/>
    </xf>
    <xf numFmtId="0" fontId="1" fillId="25" borderId="196" xfId="59"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4" xfId="59" applyFont="1" applyFill="1" applyBorder="1"/>
    <xf numFmtId="0" fontId="17" fillId="29" borderId="195" xfId="59" applyFont="1" applyFill="1" applyBorder="1"/>
    <xf numFmtId="0" fontId="17" fillId="29" borderId="196" xfId="59" applyFont="1" applyFill="1" applyBorder="1"/>
    <xf numFmtId="0" fontId="1" fillId="29" borderId="194" xfId="59" applyFill="1" applyBorder="1" applyAlignment="1">
      <alignment horizontal="left"/>
    </xf>
    <xf numFmtId="0" fontId="0" fillId="0" borderId="196" xfId="0" applyBorder="1" applyAlignment="1">
      <alignment horizontal="left"/>
    </xf>
    <xf numFmtId="0" fontId="1" fillId="28" borderId="0" xfId="59" applyFill="1" applyAlignment="1">
      <alignment wrapText="1"/>
    </xf>
    <xf numFmtId="0" fontId="66" fillId="29" borderId="194" xfId="59" applyFont="1" applyFill="1" applyBorder="1" applyAlignment="1">
      <alignment horizontal="left"/>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17" fillId="25" borderId="194" xfId="59" applyFont="1" applyFill="1" applyBorder="1" applyAlignment="1">
      <alignment horizontal="left"/>
    </xf>
    <xf numFmtId="0" fontId="17" fillId="25" borderId="196" xfId="59" applyFont="1" applyFill="1" applyBorder="1" applyAlignment="1">
      <alignment horizontal="left"/>
    </xf>
    <xf numFmtId="0" fontId="7" fillId="24" borderId="0" xfId="59" applyFont="1" applyFill="1" applyAlignment="1">
      <alignment horizontal="left" wrapText="1"/>
    </xf>
    <xf numFmtId="0" fontId="7" fillId="28" borderId="0" xfId="59" applyFont="1" applyFill="1"/>
    <xf numFmtId="42" fontId="30" fillId="0" borderId="194" xfId="59" applyNumberFormat="1" applyFont="1" applyBorder="1" applyAlignment="1">
      <alignment horizontal="center"/>
    </xf>
    <xf numFmtId="0" fontId="30" fillId="0" borderId="195" xfId="59" applyFont="1" applyBorder="1" applyAlignment="1">
      <alignment horizontal="center"/>
    </xf>
    <xf numFmtId="0" fontId="30" fillId="0" borderId="196" xfId="59" applyFont="1" applyBorder="1" applyAlignment="1">
      <alignment horizontal="center"/>
    </xf>
    <xf numFmtId="0" fontId="7" fillId="24" borderId="0" xfId="59" applyFont="1" applyFill="1" applyAlignment="1">
      <alignment vertical="center" wrapText="1"/>
    </xf>
    <xf numFmtId="0" fontId="0" fillId="0" borderId="0" xfId="0" applyAlignment="1">
      <alignment vertical="center" wrapText="1"/>
    </xf>
    <xf numFmtId="0" fontId="3" fillId="0" borderId="0" xfId="38" applyAlignment="1" applyProtection="1"/>
    <xf numFmtId="0" fontId="45" fillId="0" borderId="0" xfId="38" applyFont="1" applyAlignment="1" applyProtection="1"/>
    <xf numFmtId="0" fontId="68" fillId="30" borderId="43" xfId="60" applyFont="1" applyFill="1" applyBorder="1" applyAlignment="1">
      <alignment horizontal="left" vertical="center" wrapText="1"/>
    </xf>
    <xf numFmtId="0" fontId="68" fillId="30" borderId="44" xfId="60" applyFont="1" applyFill="1" applyBorder="1" applyAlignment="1">
      <alignment horizontal="left" vertical="center" wrapText="1"/>
    </xf>
    <xf numFmtId="0" fontId="18" fillId="30" borderId="101" xfId="0" applyFont="1" applyFill="1" applyBorder="1" applyAlignment="1">
      <alignment horizontal="center"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27" borderId="107" xfId="0" applyFont="1" applyFill="1" applyBorder="1" applyAlignment="1">
      <alignment vertical="center"/>
    </xf>
    <xf numFmtId="0" fontId="18" fillId="27" borderId="108" xfId="0" applyFont="1" applyFill="1" applyBorder="1" applyAlignment="1">
      <alignment vertical="center"/>
    </xf>
    <xf numFmtId="0" fontId="46" fillId="24" borderId="0" xfId="59" applyFont="1" applyFill="1" applyAlignment="1">
      <alignment horizontal="center"/>
    </xf>
    <xf numFmtId="0" fontId="18" fillId="30" borderId="109" xfId="0" applyFont="1" applyFill="1" applyBorder="1" applyAlignment="1">
      <alignment horizontal="center" vertical="center" wrapText="1"/>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0" fillId="29" borderId="0" xfId="0" applyFill="1" applyAlignment="1">
      <alignment horizontal="center" vertical="center" wrapText="1"/>
    </xf>
    <xf numFmtId="0" fontId="0" fillId="0" borderId="0" xfId="0" applyAlignment="1">
      <alignment horizontal="center" vertical="center"/>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Alignment="1">
      <alignment horizontal="left" wrapText="1"/>
    </xf>
    <xf numFmtId="0" fontId="58" fillId="0" borderId="42" xfId="0" applyFont="1" applyBorder="1" applyAlignment="1">
      <alignment horizontal="left" wrapText="1"/>
    </xf>
    <xf numFmtId="0" fontId="58" fillId="0" borderId="0" xfId="0" applyFont="1" applyAlignment="1">
      <alignment horizontal="right"/>
    </xf>
    <xf numFmtId="0" fontId="58" fillId="0" borderId="99" xfId="0" applyFont="1" applyBorder="1" applyAlignment="1">
      <alignment horizontal="right"/>
    </xf>
    <xf numFmtId="0" fontId="0" fillId="29" borderId="13" xfId="0" applyFill="1" applyBorder="1" applyAlignment="1">
      <alignment horizontal="center" wrapText="1"/>
    </xf>
    <xf numFmtId="0" fontId="0" fillId="29" borderId="14" xfId="0" applyFill="1" applyBorder="1" applyAlignment="1">
      <alignment horizontal="center" wrapText="1"/>
    </xf>
    <xf numFmtId="0" fontId="0" fillId="29" borderId="15" xfId="0" applyFill="1" applyBorder="1" applyAlignment="1">
      <alignment horizontal="center" wrapText="1"/>
    </xf>
    <xf numFmtId="0" fontId="0" fillId="0" borderId="0" xfId="0" applyAlignment="1">
      <alignment wrapText="1"/>
    </xf>
    <xf numFmtId="0" fontId="0" fillId="30" borderId="67" xfId="0" applyFill="1" applyBorder="1"/>
    <xf numFmtId="0" fontId="0" fillId="30" borderId="65" xfId="0" applyFill="1" applyBorder="1"/>
    <xf numFmtId="0" fontId="0" fillId="30" borderId="66" xfId="0" applyFill="1" applyBorder="1"/>
    <xf numFmtId="0" fontId="0" fillId="30" borderId="0" xfId="0" applyFill="1" applyAlignment="1">
      <alignment horizontal="left"/>
    </xf>
    <xf numFmtId="0" fontId="0" fillId="30" borderId="59" xfId="0" applyFill="1" applyBorder="1" applyAlignment="1">
      <alignment horizontal="left"/>
    </xf>
    <xf numFmtId="0" fontId="0" fillId="30" borderId="0" xfId="0" applyFill="1" applyAlignment="1">
      <alignment vertical="top" wrapText="1"/>
    </xf>
    <xf numFmtId="0" fontId="0" fillId="30" borderId="59" xfId="0" applyFill="1" applyBorder="1" applyAlignment="1">
      <alignment vertical="top" wrapText="1"/>
    </xf>
    <xf numFmtId="0" fontId="0" fillId="30" borderId="0" xfId="0" applyFill="1" applyAlignment="1">
      <alignment horizontal="left" vertical="top" wrapText="1"/>
    </xf>
    <xf numFmtId="0" fontId="0" fillId="30" borderId="59" xfId="0" applyFill="1" applyBorder="1" applyAlignment="1">
      <alignment horizontal="left" vertical="top" wrapText="1"/>
    </xf>
    <xf numFmtId="0" fontId="0" fillId="29" borderId="13" xfId="0" applyFill="1" applyBorder="1" applyAlignment="1">
      <alignment wrapText="1"/>
    </xf>
    <xf numFmtId="0" fontId="0" fillId="29" borderId="14" xfId="0" applyFill="1" applyBorder="1" applyAlignment="1">
      <alignment wrapText="1"/>
    </xf>
    <xf numFmtId="0" fontId="0" fillId="29" borderId="15" xfId="0" applyFill="1" applyBorder="1" applyAlignment="1">
      <alignment wrapText="1"/>
    </xf>
    <xf numFmtId="0" fontId="58" fillId="0" borderId="0" xfId="0" applyFont="1"/>
    <xf numFmtId="0" fontId="58" fillId="0" borderId="100" xfId="0" applyFont="1" applyBorder="1"/>
    <xf numFmtId="0" fontId="58" fillId="0" borderId="99" xfId="0" applyFont="1" applyBorder="1"/>
    <xf numFmtId="0" fontId="80" fillId="0" borderId="0" xfId="0" applyFont="1" applyAlignment="1">
      <alignment vertical="top" wrapText="1"/>
    </xf>
    <xf numFmtId="0" fontId="80" fillId="0" borderId="99" xfId="0" applyFont="1" applyBorder="1" applyAlignment="1">
      <alignment vertical="top" wrapText="1"/>
    </xf>
    <xf numFmtId="0" fontId="80" fillId="0" borderId="0" xfId="0" applyFont="1" applyAlignment="1">
      <alignment horizontal="left" vertical="top" wrapText="1"/>
    </xf>
    <xf numFmtId="0" fontId="21" fillId="0" borderId="0" xfId="0" applyFont="1" applyAlignment="1">
      <alignment vertical="top" wrapText="1"/>
    </xf>
    <xf numFmtId="42" fontId="0" fillId="0" borderId="13" xfId="0" applyNumberFormat="1" applyBorder="1" applyAlignment="1">
      <alignment wrapText="1"/>
    </xf>
    <xf numFmtId="42" fontId="0" fillId="0" borderId="14" xfId="0" applyNumberFormat="1" applyBorder="1" applyAlignment="1">
      <alignment wrapText="1"/>
    </xf>
    <xf numFmtId="42" fontId="0" fillId="0" borderId="15" xfId="0" applyNumberFormat="1" applyBorder="1" applyAlignment="1">
      <alignment wrapText="1"/>
    </xf>
    <xf numFmtId="42" fontId="0" fillId="0" borderId="207" xfId="0" applyNumberFormat="1" applyBorder="1" applyAlignment="1">
      <alignment wrapText="1"/>
    </xf>
    <xf numFmtId="42" fontId="0" fillId="0" borderId="208" xfId="0" applyNumberFormat="1" applyBorder="1" applyAlignment="1">
      <alignment wrapText="1"/>
    </xf>
    <xf numFmtId="42" fontId="0" fillId="0" borderId="209" xfId="0" applyNumberFormat="1" applyBorder="1" applyAlignment="1">
      <alignment wrapText="1"/>
    </xf>
    <xf numFmtId="49" fontId="5" fillId="0" borderId="43" xfId="44" applyNumberFormat="1" applyFont="1" applyBorder="1" applyAlignment="1" applyProtection="1">
      <alignment horizontal="left" vertical="center"/>
      <protection locked="0"/>
    </xf>
    <xf numFmtId="49" fontId="5" fillId="0" borderId="44" xfId="44" applyNumberFormat="1" applyFont="1" applyBorder="1" applyAlignment="1" applyProtection="1">
      <alignment horizontal="left" vertical="center"/>
      <protection locked="0"/>
    </xf>
    <xf numFmtId="49" fontId="5" fillId="0" borderId="45" xfId="44" applyNumberFormat="1" applyFont="1" applyBorder="1" applyAlignment="1" applyProtection="1">
      <alignment horizontal="left" vertical="center"/>
      <protection locked="0"/>
    </xf>
    <xf numFmtId="49" fontId="5" fillId="0" borderId="94" xfId="44" applyNumberFormat="1" applyFont="1" applyBorder="1" applyAlignment="1" applyProtection="1">
      <alignment horizontal="left" vertical="center"/>
      <protection locked="0"/>
    </xf>
    <xf numFmtId="44" fontId="5" fillId="29" borderId="197" xfId="44" applyNumberFormat="1" applyFont="1" applyFill="1" applyBorder="1" applyAlignment="1" applyProtection="1">
      <alignment horizontal="right" vertical="center"/>
      <protection locked="0"/>
    </xf>
    <xf numFmtId="44" fontId="5" fillId="29" borderId="198" xfId="44" applyNumberFormat="1" applyFont="1" applyFill="1" applyBorder="1" applyAlignment="1" applyProtection="1">
      <alignment horizontal="right" vertical="center"/>
      <protection locked="0"/>
    </xf>
    <xf numFmtId="0" fontId="81" fillId="28" borderId="0" xfId="44" applyFont="1" applyFill="1" applyAlignment="1">
      <alignment horizontal="left" vertical="center"/>
    </xf>
    <xf numFmtId="0" fontId="81" fillId="28" borderId="199" xfId="44" applyFont="1" applyFill="1" applyBorder="1" applyAlignment="1">
      <alignment horizontal="left" vertical="center"/>
    </xf>
    <xf numFmtId="0" fontId="81" fillId="28" borderId="200" xfId="44" applyFont="1" applyFill="1" applyBorder="1" applyAlignment="1">
      <alignment horizontal="left" vertical="center"/>
    </xf>
    <xf numFmtId="49" fontId="73" fillId="0" borderId="62" xfId="42" applyNumberFormat="1" applyFont="1" applyBorder="1" applyAlignment="1" applyProtection="1">
      <alignment vertical="center"/>
      <protection locked="0"/>
    </xf>
    <xf numFmtId="49" fontId="73" fillId="0" borderId="63" xfId="42" applyNumberFormat="1" applyFont="1" applyBorder="1" applyAlignment="1" applyProtection="1">
      <alignment vertical="center"/>
      <protection locked="0"/>
    </xf>
    <xf numFmtId="49" fontId="73" fillId="0" borderId="72" xfId="42" applyNumberFormat="1" applyFont="1" applyBorder="1" applyAlignment="1" applyProtection="1">
      <alignment vertical="center"/>
      <protection locked="0"/>
    </xf>
    <xf numFmtId="49" fontId="73" fillId="0" borderId="41" xfId="42" applyNumberFormat="1" applyFont="1" applyBorder="1" applyAlignment="1" applyProtection="1">
      <alignment horizontal="left" vertical="center"/>
      <protection locked="0"/>
    </xf>
    <xf numFmtId="49" fontId="73" fillId="0" borderId="0" xfId="42" applyNumberFormat="1" applyFont="1" applyAlignment="1" applyProtection="1">
      <alignment horizontal="left" vertical="center"/>
      <protection locked="0"/>
    </xf>
    <xf numFmtId="49" fontId="73" fillId="0" borderId="42" xfId="42" applyNumberFormat="1" applyFont="1" applyBorder="1" applyAlignment="1" applyProtection="1">
      <alignment horizontal="left" vertical="center"/>
      <protection locked="0"/>
    </xf>
    <xf numFmtId="49" fontId="5" fillId="0" borderId="62" xfId="44" applyNumberFormat="1" applyFont="1" applyBorder="1" applyAlignment="1" applyProtection="1">
      <alignment vertical="center"/>
      <protection locked="0"/>
    </xf>
    <xf numFmtId="49" fontId="5" fillId="0" borderId="63" xfId="44" applyNumberFormat="1" applyFont="1" applyBorder="1" applyAlignment="1" applyProtection="1">
      <alignment vertical="center"/>
      <protection locked="0"/>
    </xf>
    <xf numFmtId="49" fontId="5" fillId="0" borderId="72" xfId="44" applyNumberFormat="1" applyFont="1" applyBorder="1" applyAlignment="1" applyProtection="1">
      <alignment vertical="center"/>
      <protection locked="0"/>
    </xf>
    <xf numFmtId="49" fontId="5" fillId="0" borderId="41" xfId="44" applyNumberFormat="1" applyFont="1" applyBorder="1" applyAlignment="1" applyProtection="1">
      <alignment horizontal="left" vertical="center"/>
      <protection locked="0"/>
    </xf>
    <xf numFmtId="49" fontId="5" fillId="0" borderId="0" xfId="44" applyNumberFormat="1" applyFont="1" applyAlignment="1" applyProtection="1">
      <alignment horizontal="left" vertical="center"/>
      <protection locked="0"/>
    </xf>
    <xf numFmtId="49" fontId="5" fillId="0" borderId="42" xfId="44" applyNumberFormat="1" applyFont="1" applyBorder="1" applyAlignment="1" applyProtection="1">
      <alignment horizontal="left" vertical="center"/>
      <protection locked="0"/>
    </xf>
    <xf numFmtId="0" fontId="75" fillId="28" borderId="112" xfId="42" applyFont="1" applyFill="1" applyBorder="1" applyAlignment="1" applyProtection="1">
      <alignment vertical="center"/>
      <protection locked="0"/>
    </xf>
    <xf numFmtId="167" fontId="75" fillId="0" borderId="165" xfId="42" applyNumberFormat="1" applyFont="1" applyBorder="1" applyAlignment="1">
      <alignment horizontal="center" vertical="center"/>
    </xf>
    <xf numFmtId="167" fontId="75" fillId="0" borderId="166" xfId="42" applyNumberFormat="1" applyFont="1" applyBorder="1" applyAlignment="1">
      <alignment horizontal="center" vertical="center"/>
    </xf>
    <xf numFmtId="0" fontId="76" fillId="35" borderId="0" xfId="42" applyFont="1" applyFill="1" applyAlignment="1">
      <alignment vertical="center"/>
    </xf>
    <xf numFmtId="0" fontId="78" fillId="28" borderId="0" xfId="42" applyFont="1" applyFill="1" applyAlignment="1">
      <alignment horizontal="left" vertical="center"/>
    </xf>
    <xf numFmtId="0" fontId="78" fillId="28" borderId="42" xfId="42" applyFont="1" applyFill="1" applyBorder="1" applyAlignment="1">
      <alignment horizontal="left" vertical="center"/>
    </xf>
    <xf numFmtId="44" fontId="73" fillId="28" borderId="164" xfId="42" applyNumberFormat="1" applyFont="1" applyFill="1" applyBorder="1" applyAlignment="1">
      <alignment horizontal="center" vertical="center"/>
    </xf>
    <xf numFmtId="44" fontId="73" fillId="28" borderId="165" xfId="42" applyNumberFormat="1" applyFont="1" applyFill="1" applyBorder="1" applyAlignment="1">
      <alignment horizontal="center" vertical="center"/>
    </xf>
    <xf numFmtId="44" fontId="73" fillId="28" borderId="166" xfId="42" applyNumberFormat="1" applyFont="1" applyFill="1" applyBorder="1" applyAlignment="1">
      <alignment horizontal="center" vertical="center"/>
    </xf>
    <xf numFmtId="0" fontId="10" fillId="33" borderId="107" xfId="44" applyFont="1" applyFill="1" applyBorder="1" applyAlignment="1">
      <alignment horizontal="center" vertical="center"/>
    </xf>
    <xf numFmtId="0" fontId="10" fillId="33" borderId="115" xfId="44" applyFont="1" applyFill="1" applyBorder="1" applyAlignment="1">
      <alignment horizontal="center" vertical="center"/>
    </xf>
    <xf numFmtId="49" fontId="5" fillId="0" borderId="116" xfId="44" applyNumberFormat="1" applyFont="1" applyBorder="1" applyAlignment="1" applyProtection="1">
      <alignment vertical="center"/>
      <protection locked="0"/>
    </xf>
    <xf numFmtId="44" fontId="5" fillId="29" borderId="117" xfId="44" applyNumberFormat="1" applyFont="1" applyFill="1" applyBorder="1" applyAlignment="1" applyProtection="1">
      <alignment horizontal="right" vertical="center"/>
      <protection locked="0"/>
    </xf>
    <xf numFmtId="44" fontId="5" fillId="29" borderId="118" xfId="44" applyNumberFormat="1" applyFont="1" applyFill="1" applyBorder="1" applyAlignment="1" applyProtection="1">
      <alignment horizontal="right" vertical="center"/>
      <protection locked="0"/>
    </xf>
    <xf numFmtId="49" fontId="5" fillId="0" borderId="113" xfId="44" applyNumberFormat="1" applyFont="1" applyBorder="1" applyAlignment="1" applyProtection="1">
      <alignment horizontal="left" vertical="center"/>
      <protection locked="0"/>
    </xf>
    <xf numFmtId="44" fontId="5" fillId="29" borderId="114" xfId="44" applyNumberFormat="1" applyFont="1" applyFill="1" applyBorder="1" applyAlignment="1" applyProtection="1">
      <alignment horizontal="right" vertical="center"/>
      <protection locked="0"/>
    </xf>
    <xf numFmtId="44" fontId="5" fillId="29" borderId="81" xfId="44" applyNumberFormat="1" applyFont="1" applyFill="1" applyBorder="1" applyAlignment="1" applyProtection="1">
      <alignment horizontal="right" vertical="center"/>
      <protection locked="0"/>
    </xf>
    <xf numFmtId="49" fontId="73" fillId="0" borderId="43" xfId="42" applyNumberFormat="1" applyFont="1" applyBorder="1" applyAlignment="1" applyProtection="1">
      <alignment horizontal="left" vertical="center"/>
      <protection locked="0"/>
    </xf>
    <xf numFmtId="49" fontId="73" fillId="0" borderId="44" xfId="42" applyNumberFormat="1" applyFont="1" applyBorder="1" applyAlignment="1" applyProtection="1">
      <alignment horizontal="left" vertical="center"/>
      <protection locked="0"/>
    </xf>
    <xf numFmtId="49" fontId="73" fillId="0" borderId="94" xfId="42" applyNumberFormat="1" applyFont="1" applyBorder="1" applyAlignment="1" applyProtection="1">
      <alignment horizontal="left" vertical="center"/>
      <protection locked="0"/>
    </xf>
    <xf numFmtId="44" fontId="73" fillId="29" borderId="197" xfId="42" applyNumberFormat="1" applyFont="1" applyFill="1" applyBorder="1" applyAlignment="1" applyProtection="1">
      <alignment horizontal="right" vertical="center"/>
      <protection locked="0"/>
    </xf>
    <xf numFmtId="44" fontId="73" fillId="29" borderId="198" xfId="42" applyNumberFormat="1" applyFont="1" applyFill="1" applyBorder="1" applyAlignment="1" applyProtection="1">
      <alignment horizontal="right" vertical="center"/>
      <protection locked="0"/>
    </xf>
    <xf numFmtId="49" fontId="73" fillId="0" borderId="45" xfId="42" applyNumberFormat="1" applyFont="1" applyBorder="1" applyAlignment="1" applyProtection="1">
      <alignment horizontal="left" vertical="center"/>
      <protection locked="0"/>
    </xf>
    <xf numFmtId="0" fontId="68" fillId="0" borderId="10" xfId="0" applyFont="1" applyBorder="1"/>
    <xf numFmtId="0" fontId="75" fillId="28" borderId="10" xfId="42" applyFont="1" applyFill="1" applyBorder="1" applyAlignment="1" applyProtection="1">
      <alignment vertical="center"/>
      <protection locked="0"/>
    </xf>
    <xf numFmtId="0" fontId="75" fillId="33" borderId="107" xfId="42" applyFont="1" applyFill="1" applyBorder="1" applyAlignment="1">
      <alignment horizontal="center" vertical="center"/>
    </xf>
    <xf numFmtId="0" fontId="75" fillId="33" borderId="115" xfId="42" applyFont="1" applyFill="1" applyBorder="1" applyAlignment="1">
      <alignment horizontal="center" vertical="center"/>
    </xf>
    <xf numFmtId="49" fontId="73" fillId="0" borderId="116" xfId="42" applyNumberFormat="1" applyFont="1" applyBorder="1" applyAlignment="1" applyProtection="1">
      <alignment vertical="center"/>
      <protection locked="0"/>
    </xf>
    <xf numFmtId="44" fontId="73" fillId="29" borderId="117" xfId="42" applyNumberFormat="1" applyFont="1" applyFill="1" applyBorder="1" applyAlignment="1" applyProtection="1">
      <alignment horizontal="right" vertical="center"/>
      <protection locked="0"/>
    </xf>
    <xf numFmtId="44" fontId="73" fillId="29" borderId="118" xfId="42" applyNumberFormat="1" applyFont="1" applyFill="1" applyBorder="1" applyAlignment="1" applyProtection="1">
      <alignment horizontal="right" vertical="center"/>
      <protection locked="0"/>
    </xf>
    <xf numFmtId="167" fontId="75" fillId="28" borderId="164" xfId="42" applyNumberFormat="1" applyFont="1" applyFill="1" applyBorder="1" applyAlignment="1">
      <alignment horizontal="center" vertical="center"/>
    </xf>
    <xf numFmtId="167" fontId="75" fillId="28" borderId="165" xfId="42" applyNumberFormat="1" applyFont="1" applyFill="1" applyBorder="1" applyAlignment="1">
      <alignment horizontal="center" vertical="center"/>
    </xf>
    <xf numFmtId="167" fontId="75" fillId="28" borderId="166" xfId="42" applyNumberFormat="1" applyFont="1" applyFill="1" applyBorder="1" applyAlignment="1">
      <alignment horizontal="center" vertical="center"/>
    </xf>
    <xf numFmtId="49" fontId="73" fillId="0" borderId="113" xfId="42" applyNumberFormat="1" applyFont="1" applyBorder="1" applyAlignment="1" applyProtection="1">
      <alignment horizontal="left" vertical="center"/>
      <protection locked="0"/>
    </xf>
    <xf numFmtId="44" fontId="73" fillId="29" borderId="114" xfId="42" applyNumberFormat="1" applyFont="1" applyFill="1" applyBorder="1" applyAlignment="1" applyProtection="1">
      <alignment horizontal="right" vertical="center"/>
      <protection locked="0"/>
    </xf>
    <xf numFmtId="44" fontId="73" fillId="29" borderId="81" xfId="42" applyNumberFormat="1" applyFont="1" applyFill="1" applyBorder="1" applyAlignment="1" applyProtection="1">
      <alignment horizontal="right" vertical="center"/>
      <protection locked="0"/>
    </xf>
    <xf numFmtId="0" fontId="78" fillId="28" borderId="199" xfId="42" applyFont="1" applyFill="1" applyBorder="1" applyAlignment="1">
      <alignment horizontal="left" vertical="center"/>
    </xf>
    <xf numFmtId="0" fontId="78" fillId="28" borderId="200" xfId="42" applyFont="1" applyFill="1" applyBorder="1" applyAlignment="1">
      <alignment horizontal="left" vertical="center"/>
    </xf>
    <xf numFmtId="0" fontId="11" fillId="24" borderId="0" xfId="61" applyFont="1" applyFill="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19"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4"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4" fillId="28" borderId="0" xfId="0" applyFont="1" applyFill="1" applyAlignment="1">
      <alignment horizontal="center"/>
    </xf>
    <xf numFmtId="0" fontId="62" fillId="28" borderId="122" xfId="0" applyFont="1" applyFill="1" applyBorder="1" applyAlignment="1">
      <alignment vertical="top" wrapText="1"/>
    </xf>
    <xf numFmtId="0" fontId="62" fillId="28" borderId="123" xfId="0" applyFont="1" applyFill="1" applyBorder="1" applyAlignment="1">
      <alignment vertical="top" wrapText="1"/>
    </xf>
    <xf numFmtId="0" fontId="0" fillId="28" borderId="0" xfId="0" applyFill="1" applyAlignment="1">
      <alignment wrapText="1"/>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124" xfId="0" applyFont="1" applyFill="1" applyBorder="1" applyAlignment="1">
      <alignment vertical="top" wrapText="1"/>
    </xf>
    <xf numFmtId="0" fontId="62" fillId="28" borderId="125" xfId="0" applyFont="1" applyFill="1" applyBorder="1" applyAlignment="1">
      <alignment vertical="top" wrapText="1"/>
    </xf>
    <xf numFmtId="0" fontId="71" fillId="31" borderId="119" xfId="0" applyFont="1" applyFill="1" applyBorder="1" applyAlignment="1">
      <alignment horizontal="center" vertical="top" wrapText="1"/>
    </xf>
    <xf numFmtId="0" fontId="71" fillId="31" borderId="120" xfId="0" applyFont="1" applyFill="1" applyBorder="1" applyAlignment="1">
      <alignment horizontal="center" vertical="top" wrapText="1"/>
    </xf>
    <xf numFmtId="0" fontId="0" fillId="28" borderId="0" xfId="0" applyFill="1" applyAlignment="1">
      <alignment horizontal="left" vertical="top" wrapText="1" indent="1"/>
    </xf>
    <xf numFmtId="0" fontId="59" fillId="28" borderId="0" xfId="0" applyFont="1" applyFill="1"/>
    <xf numFmtId="0" fontId="59" fillId="28" borderId="99" xfId="0" applyFont="1" applyFill="1" applyBorder="1"/>
    <xf numFmtId="0" fontId="0" fillId="29" borderId="13" xfId="0" applyFill="1" applyBorder="1" applyAlignment="1">
      <alignment horizontal="left" wrapText="1"/>
    </xf>
    <xf numFmtId="0" fontId="0" fillId="29" borderId="15" xfId="0" applyFill="1" applyBorder="1" applyAlignment="1">
      <alignment horizontal="left" wrapText="1"/>
    </xf>
    <xf numFmtId="0" fontId="0" fillId="29" borderId="14" xfId="0" applyFill="1" applyBorder="1" applyAlignment="1">
      <alignment horizontal="left" wrapText="1"/>
    </xf>
    <xf numFmtId="0" fontId="58" fillId="28" borderId="0" xfId="0" applyFont="1" applyFill="1" applyAlignment="1">
      <alignment horizontal="center"/>
    </xf>
    <xf numFmtId="0" fontId="0" fillId="29" borderId="0" xfId="0" applyFill="1" applyAlignment="1">
      <alignment wrapText="1"/>
    </xf>
    <xf numFmtId="0" fontId="0" fillId="0" borderId="10" xfId="0" applyBorder="1" applyAlignment="1">
      <alignment wrapText="1"/>
    </xf>
    <xf numFmtId="0" fontId="0" fillId="29" borderId="125" xfId="0" applyFill="1" applyBorder="1" applyAlignment="1">
      <alignment horizontal="center"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cellXfs>
  <cellStyles count="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rmal_Unit Info by Building" xfId="61" xr:uid="{00000000-0005-0000-0000-00003D000000}"/>
    <cellStyle name="Note 2" xfId="62" xr:uid="{00000000-0005-0000-0000-00003E000000}"/>
    <cellStyle name="Note 2 2" xfId="63" xr:uid="{00000000-0005-0000-0000-00003F000000}"/>
    <cellStyle name="Output 2" xfId="64" xr:uid="{00000000-0005-0000-0000-000040000000}"/>
    <cellStyle name="Percent" xfId="65" builtinId="5"/>
    <cellStyle name="Percent 2" xfId="66" xr:uid="{00000000-0005-0000-0000-000042000000}"/>
    <cellStyle name="Percent 3" xfId="67" xr:uid="{00000000-0005-0000-0000-000043000000}"/>
    <cellStyle name="Percent 3 2" xfId="68" xr:uid="{00000000-0005-0000-0000-000044000000}"/>
    <cellStyle name="Title 2" xfId="69" xr:uid="{00000000-0005-0000-0000-000045000000}"/>
    <cellStyle name="Total 2" xfId="70" xr:uid="{00000000-0005-0000-0000-000046000000}"/>
    <cellStyle name="Warning Text 2" xfId="71" xr:uid="{00000000-0005-0000-0000-00004700000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33</xdr:row>
      <xdr:rowOff>0</xdr:rowOff>
    </xdr:from>
    <xdr:to>
      <xdr:col>16</xdr:col>
      <xdr:colOff>304800</xdr:colOff>
      <xdr:row>34</xdr:row>
      <xdr:rowOff>114300</xdr:rowOff>
    </xdr:to>
    <xdr:sp macro="" textlink="">
      <xdr:nvSpPr>
        <xdr:cNvPr id="17409" name="avatar">
          <a:extLst>
            <a:ext uri="{FF2B5EF4-FFF2-40B4-BE49-F238E27FC236}">
              <a16:creationId xmlns:a16="http://schemas.microsoft.com/office/drawing/2014/main" id="{95BFBAFA-1BF5-4382-B464-971CE82F9770}"/>
            </a:ext>
          </a:extLst>
        </xdr:cNvPr>
        <xdr:cNvSpPr>
          <a:spLocks noChangeAspect="1" noChangeArrowheads="1"/>
        </xdr:cNvSpPr>
      </xdr:nvSpPr>
      <xdr:spPr bwMode="auto">
        <a:xfrm>
          <a:off x="9417050" y="63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inos\taxcred\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wshfc.org/Managers/Map.aspx"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8"/>
  <sheetViews>
    <sheetView showGridLines="0" zoomScaleNormal="100" workbookViewId="0">
      <selection activeCell="A2" sqref="A2"/>
    </sheetView>
  </sheetViews>
  <sheetFormatPr defaultColWidth="8.85546875" defaultRowHeight="15" x14ac:dyDescent="0.25"/>
  <cols>
    <col min="1" max="1" width="11.140625" customWidth="1"/>
    <col min="2" max="2" width="7.5703125" customWidth="1"/>
    <col min="3" max="3" width="51.7109375" bestFit="1" customWidth="1"/>
    <col min="4" max="4" width="3.7109375" customWidth="1"/>
    <col min="5" max="5" width="8.85546875" customWidth="1"/>
  </cols>
  <sheetData>
    <row r="1" spans="1:6" ht="18.75" x14ac:dyDescent="0.3">
      <c r="A1" s="489" t="s">
        <v>761</v>
      </c>
      <c r="B1" s="489"/>
      <c r="C1" s="489"/>
      <c r="D1" s="489"/>
      <c r="E1" s="489"/>
      <c r="F1" s="489"/>
    </row>
    <row r="3" spans="1:6" ht="15.75" x14ac:dyDescent="0.25">
      <c r="A3" s="4" t="s">
        <v>27</v>
      </c>
      <c r="C3" s="490"/>
      <c r="D3" s="491"/>
      <c r="E3" s="491"/>
      <c r="F3" s="492"/>
    </row>
    <row r="5" spans="1:6" x14ac:dyDescent="0.25">
      <c r="A5" s="29" t="s">
        <v>81</v>
      </c>
    </row>
    <row r="6" spans="1:6" ht="15" customHeight="1" x14ac:dyDescent="0.25">
      <c r="A6" s="486" t="s">
        <v>124</v>
      </c>
      <c r="B6" s="486"/>
      <c r="C6" s="486"/>
      <c r="D6" s="486"/>
      <c r="E6" s="486"/>
      <c r="F6" s="486"/>
    </row>
    <row r="7" spans="1:6" x14ac:dyDescent="0.25">
      <c r="B7" s="32"/>
      <c r="C7" t="s">
        <v>77</v>
      </c>
    </row>
    <row r="8" spans="1:6" x14ac:dyDescent="0.25">
      <c r="B8" s="32"/>
      <c r="C8" t="s">
        <v>78</v>
      </c>
    </row>
    <row r="10" spans="1:6" x14ac:dyDescent="0.25">
      <c r="A10" s="29" t="s">
        <v>227</v>
      </c>
    </row>
    <row r="11" spans="1:6" x14ac:dyDescent="0.25">
      <c r="B11" s="32"/>
      <c r="C11" t="s">
        <v>208</v>
      </c>
    </row>
    <row r="12" spans="1:6" x14ac:dyDescent="0.25">
      <c r="A12" s="1"/>
      <c r="B12" s="32"/>
      <c r="C12" t="s">
        <v>209</v>
      </c>
    </row>
    <row r="13" spans="1:6" x14ac:dyDescent="0.25">
      <c r="A13" s="1"/>
      <c r="B13" s="32"/>
      <c r="C13" t="s">
        <v>210</v>
      </c>
    </row>
    <row r="14" spans="1:6" x14ac:dyDescent="0.25">
      <c r="A14" s="1"/>
    </row>
    <row r="15" spans="1:6" x14ac:dyDescent="0.25">
      <c r="A15" s="29" t="s">
        <v>436</v>
      </c>
    </row>
    <row r="16" spans="1:6" x14ac:dyDescent="0.25">
      <c r="B16" s="32"/>
      <c r="C16" t="s">
        <v>437</v>
      </c>
    </row>
    <row r="17" spans="1:6" x14ac:dyDescent="0.25">
      <c r="A17" s="1"/>
      <c r="B17" s="32"/>
      <c r="C17" t="s">
        <v>435</v>
      </c>
    </row>
    <row r="18" spans="1:6" x14ac:dyDescent="0.25">
      <c r="A18" s="29"/>
    </row>
    <row r="19" spans="1:6" x14ac:dyDescent="0.25">
      <c r="A19" s="29"/>
      <c r="B19" s="32">
        <v>0</v>
      </c>
      <c r="C19" s="21" t="s">
        <v>489</v>
      </c>
    </row>
    <row r="20" spans="1:6" x14ac:dyDescent="0.25">
      <c r="A20" s="29"/>
      <c r="B20" s="32">
        <v>0</v>
      </c>
      <c r="C20" s="20" t="s">
        <v>490</v>
      </c>
    </row>
    <row r="21" spans="1:6" x14ac:dyDescent="0.25">
      <c r="A21" s="29"/>
      <c r="B21" s="32">
        <v>0</v>
      </c>
      <c r="C21" s="20" t="s">
        <v>488</v>
      </c>
    </row>
    <row r="22" spans="1:6" x14ac:dyDescent="0.25">
      <c r="A22" s="29"/>
      <c r="B22" s="286" t="e">
        <f>B19/(B20+B21)</f>
        <v>#DIV/0!</v>
      </c>
      <c r="C22" s="20" t="s">
        <v>491</v>
      </c>
    </row>
    <row r="23" spans="1:6" x14ac:dyDescent="0.25">
      <c r="A23" s="29"/>
    </row>
    <row r="24" spans="1:6" x14ac:dyDescent="0.25">
      <c r="A24" s="29" t="s">
        <v>82</v>
      </c>
    </row>
    <row r="25" spans="1:6" x14ac:dyDescent="0.25">
      <c r="B25" s="32"/>
      <c r="C25" t="s">
        <v>15</v>
      </c>
    </row>
    <row r="26" spans="1:6" x14ac:dyDescent="0.25">
      <c r="B26" s="32"/>
      <c r="C26" t="s">
        <v>16</v>
      </c>
    </row>
    <row r="27" spans="1:6" x14ac:dyDescent="0.25">
      <c r="B27" s="32"/>
      <c r="C27" t="s">
        <v>80</v>
      </c>
    </row>
    <row r="29" spans="1:6" x14ac:dyDescent="0.25">
      <c r="A29" s="29" t="s">
        <v>83</v>
      </c>
    </row>
    <row r="30" spans="1:6" ht="15" customHeight="1" x14ac:dyDescent="0.25">
      <c r="A30" t="s">
        <v>14</v>
      </c>
      <c r="B30" s="32"/>
      <c r="C30" s="488" t="s">
        <v>228</v>
      </c>
      <c r="D30" s="488"/>
      <c r="E30" s="488"/>
      <c r="F30" s="488"/>
    </row>
    <row r="31" spans="1:6" x14ac:dyDescent="0.25">
      <c r="C31" s="488"/>
      <c r="D31" s="488"/>
      <c r="E31" s="488"/>
      <c r="F31" s="488"/>
    </row>
    <row r="32" spans="1:6" ht="15" customHeight="1" x14ac:dyDescent="0.25">
      <c r="B32" s="32"/>
      <c r="C32" s="488" t="s">
        <v>229</v>
      </c>
      <c r="D32" s="488"/>
      <c r="E32" s="488"/>
      <c r="F32" s="488"/>
    </row>
    <row r="33" spans="1:8" x14ac:dyDescent="0.25">
      <c r="C33" s="488"/>
      <c r="D33" s="488"/>
      <c r="E33" s="488"/>
      <c r="F33" s="488"/>
    </row>
    <row r="34" spans="1:8" x14ac:dyDescent="0.25">
      <c r="B34" s="32"/>
      <c r="C34" s="488" t="s">
        <v>742</v>
      </c>
      <c r="D34" s="488"/>
      <c r="E34" s="488"/>
      <c r="F34" s="488"/>
    </row>
    <row r="35" spans="1:8" x14ac:dyDescent="0.25">
      <c r="C35" s="488"/>
      <c r="D35" s="488"/>
      <c r="E35" s="488"/>
      <c r="F35" s="488"/>
    </row>
    <row r="36" spans="1:8" x14ac:dyDescent="0.25">
      <c r="C36" s="488"/>
      <c r="D36" s="488"/>
      <c r="E36" s="488"/>
      <c r="F36" s="488"/>
    </row>
    <row r="37" spans="1:8" x14ac:dyDescent="0.25">
      <c r="C37" s="473"/>
      <c r="D37" s="473"/>
      <c r="E37" s="473"/>
      <c r="F37" s="473"/>
    </row>
    <row r="38" spans="1:8" x14ac:dyDescent="0.25">
      <c r="A38" s="29" t="s">
        <v>231</v>
      </c>
    </row>
    <row r="39" spans="1:8" ht="15" customHeight="1" x14ac:dyDescent="0.25">
      <c r="A39" s="486" t="s">
        <v>511</v>
      </c>
      <c r="B39" s="486"/>
      <c r="C39" s="486"/>
      <c r="D39" s="486"/>
      <c r="E39" s="486"/>
      <c r="F39" s="486"/>
    </row>
    <row r="40" spans="1:8" ht="39.6" customHeight="1" x14ac:dyDescent="0.25">
      <c r="A40" s="493" t="s">
        <v>512</v>
      </c>
      <c r="B40" s="493"/>
      <c r="C40" s="493"/>
      <c r="D40" s="493"/>
      <c r="E40" s="493"/>
      <c r="F40" s="493"/>
    </row>
    <row r="41" spans="1:8" x14ac:dyDescent="0.25">
      <c r="B41" s="32"/>
      <c r="C41" t="s">
        <v>77</v>
      </c>
    </row>
    <row r="42" spans="1:8" x14ac:dyDescent="0.25">
      <c r="B42" s="32"/>
      <c r="C42" t="s">
        <v>78</v>
      </c>
    </row>
    <row r="44" spans="1:8" x14ac:dyDescent="0.25">
      <c r="A44" s="29" t="s">
        <v>84</v>
      </c>
    </row>
    <row r="45" spans="1:8" x14ac:dyDescent="0.25">
      <c r="A45" s="28" t="s">
        <v>230</v>
      </c>
    </row>
    <row r="46" spans="1:8" x14ac:dyDescent="0.25">
      <c r="B46" s="32"/>
      <c r="C46" t="s">
        <v>5</v>
      </c>
      <c r="G46" s="3"/>
      <c r="H46" s="3"/>
    </row>
    <row r="47" spans="1:8" x14ac:dyDescent="0.25">
      <c r="B47" s="32"/>
      <c r="C47" t="s">
        <v>26</v>
      </c>
      <c r="G47" s="3"/>
      <c r="H47" s="3"/>
    </row>
    <row r="48" spans="1:8" x14ac:dyDescent="0.25">
      <c r="B48" s="32"/>
      <c r="C48" s="45" t="s">
        <v>108</v>
      </c>
      <c r="G48" s="3"/>
      <c r="H48" s="3"/>
    </row>
    <row r="49" spans="1:8" x14ac:dyDescent="0.25">
      <c r="B49" s="32"/>
      <c r="C49" s="45" t="s">
        <v>205</v>
      </c>
    </row>
    <row r="51" spans="1:8" x14ac:dyDescent="0.25">
      <c r="A51" s="29" t="s">
        <v>85</v>
      </c>
    </row>
    <row r="52" spans="1:8" ht="15" customHeight="1" x14ac:dyDescent="0.25">
      <c r="A52" s="487" t="s">
        <v>585</v>
      </c>
      <c r="B52" s="487"/>
      <c r="C52" s="487"/>
      <c r="D52" s="487"/>
      <c r="E52" s="487"/>
      <c r="F52" s="487"/>
    </row>
    <row r="53" spans="1:8" ht="17.25" customHeight="1" x14ac:dyDescent="0.25">
      <c r="A53" s="487"/>
      <c r="B53" s="487"/>
      <c r="C53" s="487"/>
      <c r="D53" s="487"/>
      <c r="E53" s="487"/>
      <c r="F53" s="487"/>
    </row>
    <row r="54" spans="1:8" x14ac:dyDescent="0.25">
      <c r="B54" s="23"/>
      <c r="C54" t="s">
        <v>79</v>
      </c>
      <c r="E54" s="44"/>
    </row>
    <row r="56" spans="1:8" x14ac:dyDescent="0.25">
      <c r="A56" s="29" t="s">
        <v>191</v>
      </c>
    </row>
    <row r="57" spans="1:8" x14ac:dyDescent="0.25">
      <c r="A57" s="28" t="s">
        <v>190</v>
      </c>
    </row>
    <row r="58" spans="1:8" x14ac:dyDescent="0.25">
      <c r="B58" s="32"/>
      <c r="C58" s="45" t="s">
        <v>211</v>
      </c>
      <c r="G58" s="3"/>
      <c r="H58" s="3"/>
    </row>
    <row r="59" spans="1:8" x14ac:dyDescent="0.25">
      <c r="B59" s="32"/>
      <c r="C59" t="s">
        <v>212</v>
      </c>
      <c r="G59" s="3"/>
      <c r="H59" s="3"/>
    </row>
    <row r="60" spans="1:8" x14ac:dyDescent="0.25">
      <c r="B60" s="32"/>
      <c r="C60" t="s">
        <v>487</v>
      </c>
      <c r="G60" s="3"/>
      <c r="H60" s="3"/>
    </row>
    <row r="61" spans="1:8" x14ac:dyDescent="0.25">
      <c r="B61" s="32"/>
      <c r="C61" t="s">
        <v>213</v>
      </c>
      <c r="G61" s="3"/>
      <c r="H61" s="3"/>
    </row>
    <row r="63" spans="1:8" x14ac:dyDescent="0.25">
      <c r="A63" s="29" t="s">
        <v>439</v>
      </c>
    </row>
    <row r="64" spans="1:8" ht="17.45" customHeight="1" x14ac:dyDescent="0.25">
      <c r="A64" s="486" t="s">
        <v>438</v>
      </c>
      <c r="B64" s="486"/>
      <c r="C64" s="486"/>
      <c r="D64" s="486"/>
      <c r="E64" s="486"/>
      <c r="F64" s="486"/>
    </row>
    <row r="65" spans="1:6" x14ac:dyDescent="0.25">
      <c r="B65" s="32"/>
      <c r="C65" t="s">
        <v>434</v>
      </c>
      <c r="E65" s="44"/>
    </row>
    <row r="66" spans="1:6" x14ac:dyDescent="0.25">
      <c r="B66" s="32"/>
      <c r="C66" t="s">
        <v>78</v>
      </c>
    </row>
    <row r="69" spans="1:6" x14ac:dyDescent="0.25">
      <c r="A69" s="29" t="s">
        <v>530</v>
      </c>
    </row>
    <row r="70" spans="1:6" x14ac:dyDescent="0.25">
      <c r="A70" s="28" t="s">
        <v>526</v>
      </c>
    </row>
    <row r="71" spans="1:6" x14ac:dyDescent="0.25">
      <c r="C71" s="44"/>
    </row>
    <row r="73" spans="1:6" x14ac:dyDescent="0.25">
      <c r="A73" s="29" t="s">
        <v>661</v>
      </c>
    </row>
    <row r="74" spans="1:6" ht="32.450000000000003" customHeight="1" x14ac:dyDescent="0.25">
      <c r="A74" s="486" t="s">
        <v>662</v>
      </c>
      <c r="B74" s="486"/>
      <c r="C74" s="486"/>
      <c r="D74" s="486"/>
      <c r="E74" s="486"/>
      <c r="F74" s="486"/>
    </row>
    <row r="75" spans="1:6" x14ac:dyDescent="0.25">
      <c r="B75" s="32"/>
      <c r="C75" t="s">
        <v>663</v>
      </c>
      <c r="E75" s="466"/>
    </row>
    <row r="76" spans="1:6" x14ac:dyDescent="0.25">
      <c r="B76" s="32"/>
      <c r="C76" t="s">
        <v>78</v>
      </c>
    </row>
    <row r="78" spans="1:6" x14ac:dyDescent="0.25">
      <c r="A78" s="486" t="s">
        <v>664</v>
      </c>
      <c r="B78" s="486"/>
      <c r="C78" s="486"/>
      <c r="D78" s="486"/>
      <c r="E78" s="486"/>
      <c r="F78" s="486"/>
    </row>
  </sheetData>
  <mergeCells count="12">
    <mergeCell ref="A1:F1"/>
    <mergeCell ref="C3:F3"/>
    <mergeCell ref="A6:F6"/>
    <mergeCell ref="A39:F39"/>
    <mergeCell ref="A40:F40"/>
    <mergeCell ref="C30:F31"/>
    <mergeCell ref="C34:F36"/>
    <mergeCell ref="A74:F74"/>
    <mergeCell ref="A78:F78"/>
    <mergeCell ref="A64:F64"/>
    <mergeCell ref="A52:F53"/>
    <mergeCell ref="C32:F33"/>
  </mergeCells>
  <pageMargins left="0.7" right="0.45" top="0.75" bottom="0.75" header="0.3" footer="0.3"/>
  <pageSetup fitToHeight="2" orientation="portrait" r:id="rId1"/>
  <headerFooter>
    <oddFooter>&amp;L&amp;A - &amp;P&amp;R2020 WSHFC 9% Addendum</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L19"/>
  <sheetViews>
    <sheetView tabSelected="1" zoomScaleNormal="100" workbookViewId="0">
      <selection activeCell="B28" sqref="B28"/>
    </sheetView>
  </sheetViews>
  <sheetFormatPr defaultColWidth="9.140625" defaultRowHeight="15" x14ac:dyDescent="0.25"/>
  <cols>
    <col min="1" max="1" width="2.5703125" style="5" customWidth="1"/>
    <col min="2" max="2" width="32.42578125" style="5" customWidth="1"/>
    <col min="3" max="3" width="12.28515625" style="5" customWidth="1"/>
    <col min="4" max="4" width="10.140625" style="5" customWidth="1"/>
    <col min="5" max="5" width="13.140625" style="5" customWidth="1"/>
    <col min="6" max="6" width="12" style="5" customWidth="1"/>
    <col min="7" max="7" width="10.85546875" style="5" bestFit="1" customWidth="1"/>
    <col min="8" max="8" width="12.28515625" style="5" bestFit="1" customWidth="1"/>
    <col min="9" max="9" width="13.7109375" style="5" customWidth="1"/>
    <col min="10" max="10" width="14.5703125" style="5" customWidth="1"/>
    <col min="11" max="11" width="14.28515625" style="5" customWidth="1"/>
    <col min="12" max="12" width="1.5703125" style="5" customWidth="1"/>
    <col min="13" max="13" width="2.5703125" style="5" customWidth="1"/>
    <col min="14" max="16384" width="9.140625" style="5"/>
  </cols>
  <sheetData>
    <row r="1" spans="2:12" ht="18.75" x14ac:dyDescent="0.3">
      <c r="B1" s="659" t="s">
        <v>234</v>
      </c>
      <c r="C1" s="660"/>
      <c r="D1" s="660"/>
      <c r="E1" s="660"/>
      <c r="F1" s="660"/>
      <c r="G1" s="660"/>
      <c r="H1" s="660"/>
      <c r="I1" s="660"/>
      <c r="J1" s="660"/>
      <c r="K1" s="125"/>
      <c r="L1" s="125"/>
    </row>
    <row r="2" spans="2:12" ht="13.5" customHeight="1" x14ac:dyDescent="0.25">
      <c r="B2" s="661" t="s">
        <v>235</v>
      </c>
      <c r="C2" s="661"/>
      <c r="D2" s="661"/>
      <c r="E2" s="661"/>
      <c r="F2" s="661"/>
      <c r="G2" s="661"/>
      <c r="H2" s="661"/>
      <c r="I2" s="661"/>
      <c r="J2" s="660"/>
    </row>
    <row r="3" spans="2:12" ht="18.75" x14ac:dyDescent="0.3">
      <c r="B3" s="125"/>
      <c r="C3" s="125"/>
      <c r="D3" s="125"/>
      <c r="E3" s="125"/>
      <c r="F3" s="125"/>
      <c r="G3" s="125"/>
      <c r="H3" s="125"/>
      <c r="I3" s="125"/>
      <c r="J3" s="125"/>
      <c r="K3" s="125"/>
      <c r="L3" s="125"/>
    </row>
    <row r="4" spans="2:12" ht="15.75" thickBot="1" x14ac:dyDescent="0.3"/>
    <row r="5" spans="2:12" ht="15" customHeight="1" x14ac:dyDescent="0.25">
      <c r="B5" s="662" t="s">
        <v>236</v>
      </c>
      <c r="C5" s="664" t="s">
        <v>237</v>
      </c>
      <c r="D5" s="665"/>
      <c r="E5" s="666"/>
      <c r="F5" s="664" t="s">
        <v>238</v>
      </c>
      <c r="G5" s="665"/>
      <c r="H5" s="666"/>
      <c r="I5" s="667" t="s">
        <v>221</v>
      </c>
      <c r="J5" s="669" t="s">
        <v>222</v>
      </c>
    </row>
    <row r="6" spans="2:12" ht="51.75" thickBot="1" x14ac:dyDescent="0.3">
      <c r="B6" s="663"/>
      <c r="C6" s="142" t="s">
        <v>239</v>
      </c>
      <c r="D6" s="143" t="s">
        <v>240</v>
      </c>
      <c r="E6" s="144" t="s">
        <v>237</v>
      </c>
      <c r="F6" s="142" t="s">
        <v>241</v>
      </c>
      <c r="G6" s="143" t="s">
        <v>242</v>
      </c>
      <c r="H6" s="144" t="s">
        <v>238</v>
      </c>
      <c r="I6" s="668"/>
      <c r="J6" s="670"/>
    </row>
    <row r="7" spans="2:12" x14ac:dyDescent="0.25">
      <c r="B7" s="52" t="s">
        <v>8</v>
      </c>
      <c r="C7" s="48"/>
      <c r="D7" s="48"/>
      <c r="E7" s="145" t="e">
        <f t="shared" ref="E7:E18" si="0">C7/(C7+D7)</f>
        <v>#DIV/0!</v>
      </c>
      <c r="F7" s="146"/>
      <c r="G7" s="48"/>
      <c r="H7" s="145" t="str">
        <f>IF(F7=0,"",F7/(F7+G7))</f>
        <v/>
      </c>
      <c r="I7" s="147" t="e">
        <f t="shared" ref="I7:I19" si="1">MIN(E7,H7)</f>
        <v>#DIV/0!</v>
      </c>
      <c r="J7" s="46"/>
    </row>
    <row r="8" spans="2:12" x14ac:dyDescent="0.25">
      <c r="B8" s="53" t="s">
        <v>9</v>
      </c>
      <c r="C8" s="49"/>
      <c r="D8" s="49"/>
      <c r="E8" s="145" t="e">
        <f t="shared" si="0"/>
        <v>#DIV/0!</v>
      </c>
      <c r="F8" s="148"/>
      <c r="G8" s="49"/>
      <c r="H8" s="145" t="str">
        <f t="shared" ref="H8:H18" si="2">IF(F8=0,"",F8/(F8+G8))</f>
        <v/>
      </c>
      <c r="I8" s="149" t="e">
        <f t="shared" si="1"/>
        <v>#DIV/0!</v>
      </c>
      <c r="J8" s="47" t="s">
        <v>12</v>
      </c>
    </row>
    <row r="9" spans="2:12" x14ac:dyDescent="0.25">
      <c r="B9" s="53" t="s">
        <v>10</v>
      </c>
      <c r="C9" s="49"/>
      <c r="D9" s="49"/>
      <c r="E9" s="145" t="e">
        <f t="shared" si="0"/>
        <v>#DIV/0!</v>
      </c>
      <c r="F9" s="148"/>
      <c r="G9" s="49"/>
      <c r="H9" s="145" t="str">
        <f t="shared" si="2"/>
        <v/>
      </c>
      <c r="I9" s="149" t="e">
        <f t="shared" si="1"/>
        <v>#DIV/0!</v>
      </c>
      <c r="J9" s="47"/>
    </row>
    <row r="10" spans="2:12" x14ac:dyDescent="0.25">
      <c r="B10" s="53" t="s">
        <v>11</v>
      </c>
      <c r="C10" s="49"/>
      <c r="D10" s="49"/>
      <c r="E10" s="145" t="e">
        <f t="shared" si="0"/>
        <v>#DIV/0!</v>
      </c>
      <c r="F10" s="148"/>
      <c r="G10" s="49"/>
      <c r="H10" s="145" t="str">
        <f t="shared" si="2"/>
        <v/>
      </c>
      <c r="I10" s="149" t="e">
        <f t="shared" si="1"/>
        <v>#DIV/0!</v>
      </c>
      <c r="J10" s="47" t="s">
        <v>12</v>
      </c>
    </row>
    <row r="11" spans="2:12" x14ac:dyDescent="0.25">
      <c r="B11" s="53" t="s">
        <v>35</v>
      </c>
      <c r="C11" s="49"/>
      <c r="D11" s="49"/>
      <c r="E11" s="145" t="e">
        <f t="shared" si="0"/>
        <v>#DIV/0!</v>
      </c>
      <c r="F11" s="148"/>
      <c r="G11" s="49"/>
      <c r="H11" s="145" t="str">
        <f t="shared" si="2"/>
        <v/>
      </c>
      <c r="I11" s="149" t="e">
        <f t="shared" si="1"/>
        <v>#DIV/0!</v>
      </c>
      <c r="J11" s="47"/>
    </row>
    <row r="12" spans="2:12" x14ac:dyDescent="0.25">
      <c r="B12" s="53" t="s">
        <v>34</v>
      </c>
      <c r="C12" s="49"/>
      <c r="D12" s="49"/>
      <c r="E12" s="145" t="e">
        <f t="shared" si="0"/>
        <v>#DIV/0!</v>
      </c>
      <c r="F12" s="148"/>
      <c r="G12" s="49"/>
      <c r="H12" s="145" t="str">
        <f t="shared" si="2"/>
        <v/>
      </c>
      <c r="I12" s="149" t="e">
        <f t="shared" si="1"/>
        <v>#DIV/0!</v>
      </c>
      <c r="J12" s="47"/>
    </row>
    <row r="13" spans="2:12" x14ac:dyDescent="0.25">
      <c r="B13" s="53" t="s">
        <v>33</v>
      </c>
      <c r="C13" s="49"/>
      <c r="D13" s="49"/>
      <c r="E13" s="145" t="e">
        <f t="shared" si="0"/>
        <v>#DIV/0!</v>
      </c>
      <c r="F13" s="148"/>
      <c r="G13" s="49"/>
      <c r="H13" s="145" t="str">
        <f t="shared" si="2"/>
        <v/>
      </c>
      <c r="I13" s="149" t="e">
        <f t="shared" si="1"/>
        <v>#DIV/0!</v>
      </c>
      <c r="J13" s="47"/>
    </row>
    <row r="14" spans="2:12" x14ac:dyDescent="0.25">
      <c r="B14" s="53" t="s">
        <v>32</v>
      </c>
      <c r="C14" s="49"/>
      <c r="D14" s="49"/>
      <c r="E14" s="145" t="e">
        <f t="shared" si="0"/>
        <v>#DIV/0!</v>
      </c>
      <c r="F14" s="148"/>
      <c r="G14" s="49"/>
      <c r="H14" s="145" t="str">
        <f t="shared" si="2"/>
        <v/>
      </c>
      <c r="I14" s="149" t="e">
        <f t="shared" si="1"/>
        <v>#DIV/0!</v>
      </c>
      <c r="J14" s="47"/>
    </row>
    <row r="15" spans="2:12" x14ac:dyDescent="0.25">
      <c r="B15" s="53" t="s">
        <v>31</v>
      </c>
      <c r="C15" s="49"/>
      <c r="D15" s="49"/>
      <c r="E15" s="145" t="e">
        <f t="shared" si="0"/>
        <v>#DIV/0!</v>
      </c>
      <c r="F15" s="148"/>
      <c r="G15" s="49"/>
      <c r="H15" s="145" t="str">
        <f t="shared" si="2"/>
        <v/>
      </c>
      <c r="I15" s="149" t="e">
        <f t="shared" si="1"/>
        <v>#DIV/0!</v>
      </c>
      <c r="J15" s="47"/>
    </row>
    <row r="16" spans="2:12" x14ac:dyDescent="0.25">
      <c r="B16" s="53" t="s">
        <v>30</v>
      </c>
      <c r="C16" s="49"/>
      <c r="D16" s="49"/>
      <c r="E16" s="145" t="e">
        <f t="shared" si="0"/>
        <v>#DIV/0!</v>
      </c>
      <c r="F16" s="148"/>
      <c r="G16" s="49"/>
      <c r="H16" s="145" t="str">
        <f t="shared" si="2"/>
        <v/>
      </c>
      <c r="I16" s="149" t="e">
        <f t="shared" si="1"/>
        <v>#DIV/0!</v>
      </c>
      <c r="J16" s="47" t="s">
        <v>12</v>
      </c>
    </row>
    <row r="17" spans="2:10" x14ac:dyDescent="0.25">
      <c r="B17" s="53" t="s">
        <v>29</v>
      </c>
      <c r="C17" s="49"/>
      <c r="D17" s="49"/>
      <c r="E17" s="145" t="e">
        <f t="shared" si="0"/>
        <v>#DIV/0!</v>
      </c>
      <c r="F17" s="150"/>
      <c r="G17" s="151"/>
      <c r="H17" s="145" t="str">
        <f t="shared" si="2"/>
        <v/>
      </c>
      <c r="I17" s="149" t="e">
        <f t="shared" si="1"/>
        <v>#DIV/0!</v>
      </c>
      <c r="J17" s="47"/>
    </row>
    <row r="18" spans="2:10" x14ac:dyDescent="0.25">
      <c r="B18" s="54" t="s">
        <v>223</v>
      </c>
      <c r="C18" s="50"/>
      <c r="D18" s="50"/>
      <c r="E18" s="152" t="e">
        <f t="shared" si="0"/>
        <v>#DIV/0!</v>
      </c>
      <c r="F18" s="153"/>
      <c r="G18" s="50"/>
      <c r="H18" s="152" t="str">
        <f t="shared" si="2"/>
        <v/>
      </c>
      <c r="I18" s="154" t="e">
        <f t="shared" si="1"/>
        <v>#DIV/0!</v>
      </c>
      <c r="J18" s="51" t="s">
        <v>12</v>
      </c>
    </row>
    <row r="19" spans="2:10" ht="15.75" thickBot="1" x14ac:dyDescent="0.3">
      <c r="B19" s="155" t="s">
        <v>28</v>
      </c>
      <c r="C19" s="156">
        <f>SUM(C7:C18)</f>
        <v>0</v>
      </c>
      <c r="D19" s="157">
        <f>SUM(D7:D18)</f>
        <v>0</v>
      </c>
      <c r="E19" s="158" t="str">
        <f>IF(D19=0,"",C19/(C19+D19))</f>
        <v/>
      </c>
      <c r="F19" s="156">
        <f>SUM(F7:F18)</f>
        <v>0</v>
      </c>
      <c r="G19" s="157">
        <f>SUM(G7:G18)</f>
        <v>0</v>
      </c>
      <c r="H19" s="159" t="e">
        <f>F19/(F19+G19)</f>
        <v>#DIV/0!</v>
      </c>
      <c r="I19" s="160" t="e">
        <f t="shared" si="1"/>
        <v>#DIV/0!</v>
      </c>
      <c r="J19" s="161"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&amp;P&amp;R2020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K38"/>
  <sheetViews>
    <sheetView zoomScaleNormal="100" workbookViewId="0">
      <selection activeCell="H15" sqref="H15"/>
    </sheetView>
  </sheetViews>
  <sheetFormatPr defaultColWidth="9.140625" defaultRowHeight="15" x14ac:dyDescent="0.25"/>
  <cols>
    <col min="1" max="1" width="1.7109375" style="23" customWidth="1"/>
    <col min="2" max="2" width="3.28515625" style="23" customWidth="1"/>
    <col min="3" max="3" width="0.85546875" style="23" customWidth="1"/>
    <col min="4" max="4" width="3.28515625" style="23" customWidth="1"/>
    <col min="5" max="5" width="44.28515625" style="23" customWidth="1"/>
    <col min="6" max="8" width="12.85546875" style="23" customWidth="1"/>
    <col min="9" max="9" width="1.5703125" style="23" customWidth="1"/>
    <col min="10" max="16384" width="9.140625" style="23"/>
  </cols>
  <sheetData>
    <row r="1" spans="2:8" ht="18.75" x14ac:dyDescent="0.3">
      <c r="B1" s="673" t="s">
        <v>505</v>
      </c>
      <c r="C1" s="673"/>
      <c r="D1" s="673"/>
      <c r="E1" s="673"/>
      <c r="F1" s="673"/>
      <c r="G1" s="673"/>
      <c r="H1" s="673"/>
    </row>
    <row r="3" spans="2:8" ht="6.75" customHeight="1" x14ac:dyDescent="0.25">
      <c r="B3" s="677" t="s">
        <v>506</v>
      </c>
      <c r="C3" s="678"/>
      <c r="D3" s="678"/>
      <c r="E3" s="678"/>
      <c r="F3" s="678"/>
      <c r="G3" s="678"/>
      <c r="H3" s="678"/>
    </row>
    <row r="4" spans="2:8" ht="9.75" customHeight="1" x14ac:dyDescent="0.25">
      <c r="B4" s="679"/>
      <c r="C4" s="680"/>
      <c r="D4" s="680"/>
      <c r="E4" s="680"/>
      <c r="F4" s="680"/>
      <c r="G4" s="680"/>
      <c r="H4" s="680"/>
    </row>
    <row r="5" spans="2:8" x14ac:dyDescent="0.25">
      <c r="B5" s="681"/>
      <c r="C5" s="682"/>
      <c r="D5" s="682"/>
      <c r="E5" s="682"/>
      <c r="F5" s="682"/>
      <c r="G5" s="682"/>
      <c r="H5" s="682"/>
    </row>
    <row r="7" spans="2:8" x14ac:dyDescent="0.25">
      <c r="B7" s="32"/>
      <c r="D7" s="676" t="s">
        <v>504</v>
      </c>
      <c r="E7" s="676"/>
      <c r="F7" s="676"/>
      <c r="G7" s="676"/>
      <c r="H7" s="676"/>
    </row>
    <row r="8" spans="2:8" x14ac:dyDescent="0.25">
      <c r="B8"/>
      <c r="D8" s="676"/>
      <c r="E8" s="676"/>
      <c r="F8" s="676"/>
      <c r="G8" s="676"/>
      <c r="H8" s="676"/>
    </row>
    <row r="9" spans="2:8" x14ac:dyDescent="0.25">
      <c r="E9" s="23" t="s">
        <v>509</v>
      </c>
    </row>
    <row r="10" spans="2:8" ht="15" customHeight="1" x14ac:dyDescent="0.25">
      <c r="E10" s="30" t="s">
        <v>508</v>
      </c>
      <c r="F10" s="268"/>
      <c r="G10" s="268"/>
      <c r="H10" s="268"/>
    </row>
    <row r="11" spans="2:8" x14ac:dyDescent="0.25">
      <c r="E11" s="687" t="s">
        <v>500</v>
      </c>
      <c r="F11" s="687"/>
      <c r="G11" s="687"/>
      <c r="H11" s="687"/>
    </row>
    <row r="12" spans="2:8" x14ac:dyDescent="0.25">
      <c r="E12" s="23" t="s">
        <v>510</v>
      </c>
    </row>
    <row r="14" spans="2:8" x14ac:dyDescent="0.25">
      <c r="B14" s="32"/>
      <c r="D14" s="23" t="s">
        <v>501</v>
      </c>
    </row>
    <row r="15" spans="2:8" x14ac:dyDescent="0.25">
      <c r="D15" s="32"/>
      <c r="E15" s="400" t="s">
        <v>497</v>
      </c>
      <c r="F15" s="269"/>
      <c r="G15" s="269"/>
      <c r="H15" s="269"/>
    </row>
    <row r="16" spans="2:8" x14ac:dyDescent="0.25">
      <c r="D16" s="32"/>
      <c r="E16" s="400" t="s">
        <v>498</v>
      </c>
      <c r="F16" s="269"/>
      <c r="G16" s="269"/>
      <c r="H16" s="269"/>
    </row>
    <row r="17" spans="2:11" x14ac:dyDescent="0.25">
      <c r="D17" s="32"/>
      <c r="E17" s="400" t="s">
        <v>499</v>
      </c>
      <c r="F17" s="269"/>
      <c r="G17" s="269"/>
      <c r="H17" s="269"/>
    </row>
    <row r="18" spans="2:11" x14ac:dyDescent="0.25">
      <c r="D18" s="32"/>
      <c r="E18" s="23" t="s">
        <v>502</v>
      </c>
    </row>
    <row r="20" spans="2:11" ht="27" customHeight="1" x14ac:dyDescent="0.25">
      <c r="B20" s="676" t="s">
        <v>503</v>
      </c>
      <c r="C20" s="676"/>
      <c r="D20" s="676"/>
      <c r="E20" s="676"/>
      <c r="F20" s="676"/>
      <c r="G20" s="676"/>
      <c r="H20" s="676"/>
    </row>
    <row r="21" spans="2:11" ht="15.75" thickBot="1" x14ac:dyDescent="0.3"/>
    <row r="22" spans="2:11" ht="66" customHeight="1" x14ac:dyDescent="0.25">
      <c r="B22" s="685" t="s">
        <v>13</v>
      </c>
      <c r="C22" s="686"/>
      <c r="D22" s="686"/>
      <c r="E22" s="686"/>
      <c r="F22" s="172" t="s">
        <v>507</v>
      </c>
      <c r="G22" s="172" t="s">
        <v>87</v>
      </c>
      <c r="H22" s="403" t="s">
        <v>496</v>
      </c>
    </row>
    <row r="23" spans="2:11" x14ac:dyDescent="0.25">
      <c r="B23" s="683"/>
      <c r="C23" s="684"/>
      <c r="D23" s="684"/>
      <c r="E23" s="684"/>
      <c r="F23" s="402"/>
      <c r="G23" s="55"/>
      <c r="H23" s="56"/>
      <c r="K23" s="401"/>
    </row>
    <row r="24" spans="2:11" x14ac:dyDescent="0.25">
      <c r="B24" s="671" t="s">
        <v>12</v>
      </c>
      <c r="C24" s="672"/>
      <c r="D24" s="672"/>
      <c r="E24" s="672"/>
      <c r="F24" s="43" t="s">
        <v>12</v>
      </c>
      <c r="G24" s="43" t="s">
        <v>12</v>
      </c>
      <c r="H24" s="57"/>
      <c r="K24" s="401"/>
    </row>
    <row r="25" spans="2:11" x14ac:dyDescent="0.25">
      <c r="B25" s="671" t="s">
        <v>12</v>
      </c>
      <c r="C25" s="672"/>
      <c r="D25" s="672"/>
      <c r="E25" s="672"/>
      <c r="F25" s="43" t="s">
        <v>12</v>
      </c>
      <c r="G25" s="43" t="s">
        <v>12</v>
      </c>
      <c r="H25" s="57"/>
    </row>
    <row r="26" spans="2:11" x14ac:dyDescent="0.25">
      <c r="B26" s="671"/>
      <c r="C26" s="672"/>
      <c r="D26" s="672"/>
      <c r="E26" s="672"/>
      <c r="F26" s="43"/>
      <c r="G26" s="43"/>
      <c r="H26" s="57"/>
    </row>
    <row r="27" spans="2:11" x14ac:dyDescent="0.25">
      <c r="B27" s="671" t="s">
        <v>12</v>
      </c>
      <c r="C27" s="672"/>
      <c r="D27" s="672"/>
      <c r="E27" s="672"/>
      <c r="F27" s="43" t="s">
        <v>12</v>
      </c>
      <c r="G27" s="43" t="s">
        <v>12</v>
      </c>
      <c r="H27" s="57"/>
    </row>
    <row r="28" spans="2:11" x14ac:dyDescent="0.25">
      <c r="B28" s="671"/>
      <c r="C28" s="672"/>
      <c r="D28" s="672"/>
      <c r="E28" s="672"/>
      <c r="F28" s="43"/>
      <c r="G28" s="43"/>
      <c r="H28" s="57"/>
    </row>
    <row r="29" spans="2:11" x14ac:dyDescent="0.25">
      <c r="B29" s="671" t="s">
        <v>12</v>
      </c>
      <c r="C29" s="672"/>
      <c r="D29" s="672"/>
      <c r="E29" s="672"/>
      <c r="F29" s="43" t="s">
        <v>12</v>
      </c>
      <c r="G29" s="43" t="s">
        <v>12</v>
      </c>
      <c r="H29" s="57"/>
    </row>
    <row r="30" spans="2:11" x14ac:dyDescent="0.25">
      <c r="B30" s="671"/>
      <c r="C30" s="672"/>
      <c r="D30" s="672"/>
      <c r="E30" s="672"/>
      <c r="F30" s="43"/>
      <c r="G30" s="43"/>
      <c r="H30" s="57"/>
    </row>
    <row r="31" spans="2:11" x14ac:dyDescent="0.25">
      <c r="B31" s="671" t="s">
        <v>12</v>
      </c>
      <c r="C31" s="672"/>
      <c r="D31" s="672"/>
      <c r="E31" s="672"/>
      <c r="F31" s="43" t="s">
        <v>12</v>
      </c>
      <c r="G31" s="43" t="s">
        <v>12</v>
      </c>
      <c r="H31" s="57"/>
    </row>
    <row r="32" spans="2:11" x14ac:dyDescent="0.25">
      <c r="B32" s="671"/>
      <c r="C32" s="672"/>
      <c r="D32" s="672"/>
      <c r="E32" s="672"/>
      <c r="F32" s="43"/>
      <c r="G32" s="43"/>
      <c r="H32" s="57"/>
    </row>
    <row r="33" spans="2:8" x14ac:dyDescent="0.25">
      <c r="B33" s="671" t="s">
        <v>12</v>
      </c>
      <c r="C33" s="672"/>
      <c r="D33" s="672"/>
      <c r="E33" s="672"/>
      <c r="F33" s="43" t="s">
        <v>12</v>
      </c>
      <c r="G33" s="43" t="s">
        <v>12</v>
      </c>
      <c r="H33" s="57"/>
    </row>
    <row r="34" spans="2:8" x14ac:dyDescent="0.25">
      <c r="B34" s="671"/>
      <c r="C34" s="672"/>
      <c r="D34" s="672"/>
      <c r="E34" s="672"/>
      <c r="F34" s="43"/>
      <c r="G34" s="43"/>
      <c r="H34" s="57"/>
    </row>
    <row r="35" spans="2:8" x14ac:dyDescent="0.25">
      <c r="B35" s="671" t="s">
        <v>12</v>
      </c>
      <c r="C35" s="672"/>
      <c r="D35" s="672"/>
      <c r="E35" s="672"/>
      <c r="F35" s="43" t="s">
        <v>12</v>
      </c>
      <c r="G35" s="43" t="s">
        <v>12</v>
      </c>
      <c r="H35" s="57"/>
    </row>
    <row r="36" spans="2:8" x14ac:dyDescent="0.25">
      <c r="B36" s="671"/>
      <c r="C36" s="672"/>
      <c r="D36" s="672"/>
      <c r="E36" s="672"/>
      <c r="F36" s="43"/>
      <c r="G36" s="43"/>
      <c r="H36" s="57"/>
    </row>
    <row r="37" spans="2:8" x14ac:dyDescent="0.25">
      <c r="B37" s="671" t="s">
        <v>12</v>
      </c>
      <c r="C37" s="672"/>
      <c r="D37" s="672"/>
      <c r="E37" s="672"/>
      <c r="F37" s="43" t="s">
        <v>12</v>
      </c>
      <c r="G37" s="43" t="s">
        <v>12</v>
      </c>
      <c r="H37" s="57"/>
    </row>
    <row r="38" spans="2:8" ht="15.75" thickBot="1" x14ac:dyDescent="0.3">
      <c r="B38" s="674"/>
      <c r="C38" s="675"/>
      <c r="D38" s="675"/>
      <c r="E38" s="675"/>
      <c r="F38" s="58"/>
      <c r="G38" s="58"/>
      <c r="H38" s="59"/>
    </row>
  </sheetData>
  <mergeCells count="22">
    <mergeCell ref="B3:H5"/>
    <mergeCell ref="B28:E28"/>
    <mergeCell ref="B23:E23"/>
    <mergeCell ref="B22:E22"/>
    <mergeCell ref="E11:H11"/>
    <mergeCell ref="B20:H20"/>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s>
  <printOptions horizontalCentered="1"/>
  <pageMargins left="0.7" right="0.7" top="0.75" bottom="0.75" header="0.3" footer="0.3"/>
  <pageSetup scale="96" firstPageNumber="5" orientation="portrait" r:id="rId1"/>
  <headerFooter>
    <oddFooter>&amp;L&amp;A - &amp;P&amp;R2020 WSHFC 9% Addendum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28"/>
  <sheetViews>
    <sheetView showGridLines="0" zoomScaleNormal="100" workbookViewId="0">
      <selection activeCell="E14" sqref="E14"/>
    </sheetView>
  </sheetViews>
  <sheetFormatPr defaultRowHeight="15" x14ac:dyDescent="0.25"/>
  <cols>
    <col min="1" max="1" width="2.140625" customWidth="1"/>
    <col min="2" max="2" width="71.42578125" customWidth="1"/>
    <col min="3" max="3" width="12.85546875" customWidth="1"/>
  </cols>
  <sheetData>
    <row r="1" spans="1:3" ht="18.75" x14ac:dyDescent="0.3">
      <c r="A1" s="489" t="s">
        <v>110</v>
      </c>
      <c r="B1" s="489"/>
      <c r="C1" s="489"/>
    </row>
    <row r="2" spans="1:3" ht="18.75" x14ac:dyDescent="0.3">
      <c r="A2" s="60"/>
      <c r="B2" s="60"/>
      <c r="C2" s="60"/>
    </row>
    <row r="4" spans="1:3" ht="17.25" x14ac:dyDescent="0.25">
      <c r="B4" t="s">
        <v>117</v>
      </c>
      <c r="C4" s="64"/>
    </row>
    <row r="5" spans="1:3" ht="17.25" x14ac:dyDescent="0.25">
      <c r="B5" s="63" t="s">
        <v>118</v>
      </c>
      <c r="C5" s="65"/>
    </row>
    <row r="6" spans="1:3" x14ac:dyDescent="0.25">
      <c r="B6" t="s">
        <v>112</v>
      </c>
      <c r="C6" s="66">
        <f>SUM(C4:C5)</f>
        <v>0</v>
      </c>
    </row>
    <row r="8" spans="1:3" x14ac:dyDescent="0.25">
      <c r="B8" t="s">
        <v>112</v>
      </c>
      <c r="C8" s="64"/>
    </row>
    <row r="9" spans="1:3" x14ac:dyDescent="0.25">
      <c r="B9" s="61" t="s">
        <v>113</v>
      </c>
      <c r="C9" s="62">
        <v>0.2</v>
      </c>
    </row>
    <row r="10" spans="1:3" x14ac:dyDescent="0.25">
      <c r="B10" t="s">
        <v>114</v>
      </c>
      <c r="C10" s="67">
        <f>C8*C9</f>
        <v>0</v>
      </c>
    </row>
    <row r="12" spans="1:3" x14ac:dyDescent="0.25">
      <c r="B12" t="s">
        <v>114</v>
      </c>
      <c r="C12" s="67">
        <f>C10</f>
        <v>0</v>
      </c>
    </row>
    <row r="13" spans="1:3" x14ac:dyDescent="0.25">
      <c r="B13" s="61" t="s">
        <v>115</v>
      </c>
      <c r="C13" s="65"/>
    </row>
    <row r="14" spans="1:3" x14ac:dyDescent="0.25">
      <c r="B14" t="s">
        <v>116</v>
      </c>
      <c r="C14" s="67">
        <f>C12*C13</f>
        <v>0</v>
      </c>
    </row>
    <row r="15" spans="1:3" x14ac:dyDescent="0.25">
      <c r="C15" s="67"/>
    </row>
    <row r="16" spans="1:3" x14ac:dyDescent="0.25">
      <c r="B16" t="s">
        <v>111</v>
      </c>
      <c r="C16" s="67">
        <f>C4</f>
        <v>0</v>
      </c>
    </row>
    <row r="17" spans="2:3" x14ac:dyDescent="0.25">
      <c r="B17" s="61" t="s">
        <v>113</v>
      </c>
      <c r="C17" s="62">
        <f>C9</f>
        <v>0.2</v>
      </c>
    </row>
    <row r="18" spans="2:3" ht="17.25" x14ac:dyDescent="0.25">
      <c r="B18" s="1" t="s">
        <v>121</v>
      </c>
      <c r="C18" s="69">
        <f>C16*C17</f>
        <v>0</v>
      </c>
    </row>
    <row r="19" spans="2:3" x14ac:dyDescent="0.25">
      <c r="C19" s="67"/>
    </row>
    <row r="20" spans="2:3" ht="17.25" x14ac:dyDescent="0.25">
      <c r="B20" t="s">
        <v>122</v>
      </c>
      <c r="C20" s="67">
        <f>C4*C9*C13</f>
        <v>0</v>
      </c>
    </row>
    <row r="21" spans="2:3" ht="17.25" x14ac:dyDescent="0.25">
      <c r="B21" t="s">
        <v>123</v>
      </c>
      <c r="C21" s="67">
        <f>C5*C9*C13</f>
        <v>0</v>
      </c>
    </row>
    <row r="25" spans="2:3" x14ac:dyDescent="0.25">
      <c r="B25" s="68" t="s">
        <v>119</v>
      </c>
    </row>
    <row r="26" spans="2:3" x14ac:dyDescent="0.25">
      <c r="B26" s="68" t="s">
        <v>120</v>
      </c>
    </row>
    <row r="27" spans="2:3" x14ac:dyDescent="0.25">
      <c r="B27" s="456" t="s">
        <v>544</v>
      </c>
    </row>
    <row r="28" spans="2:3" x14ac:dyDescent="0.25">
      <c r="B28" s="456" t="s">
        <v>543</v>
      </c>
    </row>
  </sheetData>
  <mergeCells count="1">
    <mergeCell ref="A1:C1"/>
  </mergeCells>
  <pageMargins left="0.7" right="0.7" top="0.75" bottom="0.75" header="0.3" footer="0.3"/>
  <pageSetup scale="93" firstPageNumber="5" orientation="portrait" r:id="rId1"/>
  <headerFooter>
    <oddFooter>&amp;L&amp;A - &amp;P&amp;R2020 WSHFC 9% Addendum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Q35"/>
  <sheetViews>
    <sheetView zoomScaleNormal="100" workbookViewId="0">
      <selection activeCell="B38" sqref="B38"/>
    </sheetView>
  </sheetViews>
  <sheetFormatPr defaultColWidth="9.140625" defaultRowHeight="15" x14ac:dyDescent="0.25"/>
  <cols>
    <col min="1" max="1" width="4.140625" style="23" customWidth="1"/>
    <col min="2" max="2" width="9.140625" style="23" customWidth="1"/>
    <col min="3" max="3" width="10" style="23" customWidth="1"/>
    <col min="4" max="4" width="9.85546875" style="23" customWidth="1"/>
    <col min="5" max="6" width="9.140625" style="23"/>
    <col min="7" max="7" width="6" style="23" customWidth="1"/>
    <col min="8" max="8" width="3.85546875" style="23" customWidth="1"/>
    <col min="9" max="9" width="9.140625" style="23"/>
    <col min="10" max="10" width="9.140625" style="23" customWidth="1"/>
    <col min="11" max="16384" width="9.140625" style="23"/>
  </cols>
  <sheetData>
    <row r="1" spans="1:10" ht="18.75" x14ac:dyDescent="0.3">
      <c r="A1" s="673" t="s">
        <v>17</v>
      </c>
      <c r="B1" s="673"/>
      <c r="C1" s="673"/>
      <c r="D1" s="673"/>
      <c r="E1" s="673"/>
      <c r="F1" s="673"/>
      <c r="G1" s="673"/>
      <c r="H1" s="673"/>
      <c r="I1" s="673"/>
    </row>
    <row r="2" spans="1:10" x14ac:dyDescent="0.25">
      <c r="A2" s="693" t="s">
        <v>19</v>
      </c>
      <c r="B2" s="693"/>
      <c r="C2" s="693"/>
      <c r="D2" s="693"/>
      <c r="E2" s="693"/>
      <c r="F2" s="693"/>
      <c r="G2" s="693"/>
      <c r="H2" s="693"/>
      <c r="I2" s="693"/>
    </row>
    <row r="4" spans="1:10" x14ac:dyDescent="0.25">
      <c r="A4" s="676" t="s">
        <v>18</v>
      </c>
      <c r="B4" s="676"/>
      <c r="C4" s="676"/>
      <c r="D4" s="676"/>
      <c r="E4" s="676"/>
      <c r="F4" s="676"/>
      <c r="G4" s="676"/>
      <c r="H4" s="676"/>
      <c r="I4" s="676"/>
      <c r="J4" s="676"/>
    </row>
    <row r="5" spans="1:10" x14ac:dyDescent="0.25">
      <c r="A5" s="676"/>
      <c r="B5" s="676"/>
      <c r="C5" s="676"/>
      <c r="D5" s="676"/>
      <c r="E5" s="676"/>
      <c r="F5" s="676"/>
      <c r="G5" s="676"/>
      <c r="H5" s="676"/>
      <c r="I5" s="676"/>
      <c r="J5" s="676"/>
    </row>
    <row r="6" spans="1:10" x14ac:dyDescent="0.25">
      <c r="A6" s="676"/>
      <c r="B6" s="676"/>
      <c r="C6" s="676"/>
      <c r="D6" s="676"/>
      <c r="E6" s="676"/>
      <c r="F6" s="676"/>
      <c r="G6" s="676"/>
      <c r="H6" s="676"/>
      <c r="I6" s="676"/>
      <c r="J6" s="676"/>
    </row>
    <row r="7" spans="1:10" x14ac:dyDescent="0.25">
      <c r="A7" s="676"/>
      <c r="B7" s="676"/>
      <c r="C7" s="676"/>
      <c r="D7" s="676"/>
      <c r="E7" s="676"/>
      <c r="F7" s="676"/>
      <c r="G7" s="676"/>
      <c r="H7" s="676"/>
      <c r="I7" s="676"/>
      <c r="J7" s="676"/>
    </row>
    <row r="9" spans="1:10" x14ac:dyDescent="0.25">
      <c r="A9" s="39" t="s">
        <v>93</v>
      </c>
    </row>
    <row r="11" spans="1:10" x14ac:dyDescent="0.25">
      <c r="B11" s="688" t="s">
        <v>94</v>
      </c>
      <c r="C11" s="688"/>
      <c r="D11" s="689"/>
      <c r="E11" s="690"/>
      <c r="F11" s="692"/>
      <c r="G11" s="692"/>
      <c r="H11" s="692"/>
      <c r="I11" s="692"/>
      <c r="J11" s="691"/>
    </row>
    <row r="12" spans="1:10" x14ac:dyDescent="0.25">
      <c r="B12" s="688" t="s">
        <v>95</v>
      </c>
      <c r="C12" s="688"/>
      <c r="D12" s="689"/>
      <c r="E12" s="690"/>
      <c r="F12" s="692"/>
      <c r="G12" s="692"/>
      <c r="H12" s="692"/>
      <c r="I12" s="692"/>
      <c r="J12" s="691"/>
    </row>
    <row r="13" spans="1:10" x14ac:dyDescent="0.25">
      <c r="B13" s="688" t="s">
        <v>96</v>
      </c>
      <c r="C13" s="688"/>
      <c r="D13" s="689"/>
      <c r="E13" s="490"/>
      <c r="F13" s="491"/>
      <c r="G13" s="491"/>
      <c r="H13" s="491"/>
      <c r="I13" s="491"/>
      <c r="J13" s="492"/>
    </row>
    <row r="14" spans="1:10" x14ac:dyDescent="0.25">
      <c r="B14" s="688" t="s">
        <v>88</v>
      </c>
      <c r="C14" s="688"/>
      <c r="D14" s="689"/>
      <c r="E14" s="690"/>
      <c r="F14" s="692"/>
      <c r="G14" s="692"/>
      <c r="H14" s="692"/>
      <c r="I14" s="692"/>
      <c r="J14" s="691"/>
    </row>
    <row r="15" spans="1:10" x14ac:dyDescent="0.25">
      <c r="B15" s="688" t="s">
        <v>89</v>
      </c>
      <c r="C15" s="688"/>
      <c r="D15" s="689"/>
      <c r="E15" s="690"/>
      <c r="F15" s="691"/>
      <c r="G15" s="40" t="s">
        <v>100</v>
      </c>
      <c r="H15" s="33" t="s">
        <v>99</v>
      </c>
      <c r="I15" s="40" t="s">
        <v>101</v>
      </c>
      <c r="J15" s="34"/>
    </row>
    <row r="16" spans="1:10" ht="15" customHeight="1" x14ac:dyDescent="0.25">
      <c r="B16" s="688" t="s">
        <v>90</v>
      </c>
      <c r="C16" s="688"/>
      <c r="D16" s="689"/>
      <c r="E16" s="690"/>
      <c r="F16" s="691"/>
      <c r="G16" s="40" t="s">
        <v>102</v>
      </c>
      <c r="H16" s="490"/>
      <c r="I16" s="491"/>
      <c r="J16" s="492"/>
    </row>
    <row r="17" spans="1:10" x14ac:dyDescent="0.25">
      <c r="B17" s="688" t="s">
        <v>97</v>
      </c>
      <c r="C17" s="688"/>
      <c r="D17" s="689"/>
      <c r="E17" s="690"/>
      <c r="F17" s="692"/>
      <c r="G17" s="692"/>
      <c r="H17" s="692"/>
      <c r="I17" s="692"/>
      <c r="J17" s="691"/>
    </row>
    <row r="18" spans="1:10" x14ac:dyDescent="0.25">
      <c r="B18" s="688" t="s">
        <v>98</v>
      </c>
      <c r="C18" s="688"/>
      <c r="D18" s="688"/>
      <c r="E18" s="690"/>
      <c r="F18" s="692"/>
      <c r="G18" s="692"/>
      <c r="H18" s="692"/>
      <c r="I18" s="692"/>
      <c r="J18" s="691"/>
    </row>
    <row r="19" spans="1:10" x14ac:dyDescent="0.25">
      <c r="D19" s="31"/>
      <c r="E19" s="31"/>
    </row>
    <row r="22" spans="1:10" x14ac:dyDescent="0.25">
      <c r="A22" s="39" t="s">
        <v>21</v>
      </c>
    </row>
    <row r="24" spans="1:10" ht="15" customHeight="1" x14ac:dyDescent="0.25">
      <c r="B24" s="676" t="s">
        <v>103</v>
      </c>
      <c r="C24" s="676"/>
      <c r="D24" s="676"/>
      <c r="E24" s="676"/>
      <c r="F24" s="676"/>
      <c r="G24" s="676"/>
      <c r="H24" s="676"/>
      <c r="I24" s="676"/>
      <c r="J24" s="676"/>
    </row>
    <row r="25" spans="1:10" ht="30" customHeight="1" x14ac:dyDescent="0.25">
      <c r="A25" s="31"/>
      <c r="B25" s="676"/>
      <c r="C25" s="676"/>
      <c r="D25" s="676"/>
      <c r="E25" s="676"/>
      <c r="F25" s="676"/>
      <c r="G25" s="676"/>
      <c r="H25" s="676"/>
      <c r="I25" s="676"/>
      <c r="J25" s="676"/>
    </row>
    <row r="26" spans="1:10" x14ac:dyDescent="0.25">
      <c r="A26" s="31"/>
      <c r="B26" s="31"/>
      <c r="C26" s="31"/>
      <c r="D26" s="31"/>
      <c r="E26" s="31"/>
      <c r="F26" s="31"/>
      <c r="G26" s="31"/>
      <c r="H26" s="33"/>
      <c r="I26" s="31" t="s">
        <v>77</v>
      </c>
      <c r="J26" s="31"/>
    </row>
    <row r="27" spans="1:10" x14ac:dyDescent="0.25">
      <c r="A27" s="31"/>
      <c r="B27" s="31"/>
      <c r="C27" s="31"/>
      <c r="D27" s="31"/>
      <c r="E27" s="31"/>
      <c r="F27" s="31"/>
      <c r="G27" s="31"/>
      <c r="H27" s="33"/>
      <c r="I27" s="31" t="s">
        <v>78</v>
      </c>
      <c r="J27" s="31"/>
    </row>
    <row r="28" spans="1:10" x14ac:dyDescent="0.25">
      <c r="A28" s="31"/>
      <c r="B28" s="31"/>
      <c r="C28" s="31"/>
      <c r="D28" s="31"/>
      <c r="E28" s="31"/>
      <c r="F28" s="31"/>
      <c r="G28" s="31"/>
      <c r="H28" s="35"/>
      <c r="I28" s="31"/>
      <c r="J28" s="31"/>
    </row>
    <row r="29" spans="1:10" x14ac:dyDescent="0.25">
      <c r="B29" s="23" t="s">
        <v>22</v>
      </c>
    </row>
    <row r="30" spans="1:10" x14ac:dyDescent="0.25">
      <c r="B30" s="688" t="s">
        <v>23</v>
      </c>
      <c r="C30" s="688"/>
      <c r="D30" s="689"/>
      <c r="E30" s="690"/>
      <c r="F30" s="692"/>
      <c r="G30" s="692"/>
      <c r="H30" s="692"/>
      <c r="I30" s="692"/>
      <c r="J30" s="691"/>
    </row>
    <row r="31" spans="1:10" x14ac:dyDescent="0.25">
      <c r="B31" s="688" t="s">
        <v>92</v>
      </c>
      <c r="C31" s="688"/>
      <c r="D31" s="689"/>
      <c r="E31" s="36"/>
      <c r="F31" s="37"/>
      <c r="G31" s="37"/>
      <c r="H31" s="37"/>
      <c r="I31" s="37"/>
      <c r="J31" s="38"/>
    </row>
    <row r="32" spans="1:10" x14ac:dyDescent="0.25">
      <c r="B32" s="688" t="s">
        <v>88</v>
      </c>
      <c r="C32" s="688"/>
      <c r="D32" s="689"/>
      <c r="E32" s="690"/>
      <c r="F32" s="692"/>
      <c r="G32" s="692"/>
      <c r="H32" s="692"/>
      <c r="I32" s="692"/>
      <c r="J32" s="691"/>
    </row>
    <row r="33" spans="2:17" x14ac:dyDescent="0.25">
      <c r="B33" s="688" t="s">
        <v>89</v>
      </c>
      <c r="C33" s="688"/>
      <c r="D33" s="689"/>
      <c r="E33" s="690"/>
      <c r="F33" s="691"/>
      <c r="G33" s="40" t="s">
        <v>100</v>
      </c>
      <c r="H33" s="33" t="s">
        <v>99</v>
      </c>
      <c r="I33" s="40" t="s">
        <v>101</v>
      </c>
      <c r="J33" s="34"/>
    </row>
    <row r="34" spans="2:17" ht="15" customHeight="1" x14ac:dyDescent="0.25">
      <c r="B34" s="688" t="s">
        <v>90</v>
      </c>
      <c r="C34" s="688"/>
      <c r="D34" s="689"/>
      <c r="E34" s="690"/>
      <c r="F34" s="691"/>
      <c r="G34" s="40" t="s">
        <v>102</v>
      </c>
      <c r="H34" s="490"/>
      <c r="I34" s="491"/>
      <c r="J34" s="492"/>
      <c r="Q34"/>
    </row>
    <row r="35" spans="2:17" x14ac:dyDescent="0.25">
      <c r="B35" s="688" t="s">
        <v>91</v>
      </c>
      <c r="C35" s="688"/>
      <c r="D35" s="689"/>
      <c r="E35" s="690"/>
      <c r="F35" s="692"/>
      <c r="G35" s="692"/>
      <c r="H35" s="692"/>
      <c r="I35" s="692"/>
      <c r="J35" s="691"/>
    </row>
  </sheetData>
  <mergeCells count="33">
    <mergeCell ref="A1:I1"/>
    <mergeCell ref="A2:I2"/>
    <mergeCell ref="B12:D12"/>
    <mergeCell ref="B13:D13"/>
    <mergeCell ref="E11:J11"/>
    <mergeCell ref="E12:J12"/>
    <mergeCell ref="E13:J13"/>
    <mergeCell ref="B11:D11"/>
    <mergeCell ref="B16:D16"/>
    <mergeCell ref="B17:D17"/>
    <mergeCell ref="B18:D18"/>
    <mergeCell ref="A4:J7"/>
    <mergeCell ref="E15:F15"/>
    <mergeCell ref="E14:J14"/>
    <mergeCell ref="B15:D15"/>
    <mergeCell ref="E17:J17"/>
    <mergeCell ref="E18:J18"/>
    <mergeCell ref="H16:J16"/>
    <mergeCell ref="E16:F16"/>
    <mergeCell ref="B14:D14"/>
    <mergeCell ref="B24:J25"/>
    <mergeCell ref="B32:D32"/>
    <mergeCell ref="E32:J32"/>
    <mergeCell ref="B33:D33"/>
    <mergeCell ref="E33:F33"/>
    <mergeCell ref="B30:D30"/>
    <mergeCell ref="E30:J30"/>
    <mergeCell ref="B31:D31"/>
    <mergeCell ref="B34:D34"/>
    <mergeCell ref="E34:F34"/>
    <mergeCell ref="H34:J34"/>
    <mergeCell ref="B35:D35"/>
    <mergeCell ref="E35:J35"/>
  </mergeCells>
  <pageMargins left="0.7" right="0.7" top="0.75" bottom="0.75" header="0.3" footer="0.3"/>
  <pageSetup scale="93" firstPageNumber="5" orientation="portrait" r:id="rId1"/>
  <headerFooter>
    <oddFooter>&amp;L&amp;A - &amp;P&amp;R2020 WSHFC 9% Addendum</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47"/>
  <sheetViews>
    <sheetView showGridLines="0" zoomScaleNormal="100" workbookViewId="0">
      <selection activeCell="H42" sqref="H42"/>
    </sheetView>
  </sheetViews>
  <sheetFormatPr defaultRowHeight="15" x14ac:dyDescent="0.25"/>
  <cols>
    <col min="1" max="1" width="11.28515625" customWidth="1"/>
    <col min="2" max="2" width="7.28515625" customWidth="1"/>
    <col min="3" max="3" width="4.42578125" customWidth="1"/>
    <col min="6" max="6" width="12.28515625" customWidth="1"/>
    <col min="7" max="7" width="6.28515625" customWidth="1"/>
    <col min="9" max="9" width="10.7109375" customWidth="1"/>
    <col min="10" max="10" width="10.85546875" customWidth="1"/>
  </cols>
  <sheetData>
    <row r="1" spans="1:10" ht="18.75" x14ac:dyDescent="0.3">
      <c r="A1" s="489" t="s">
        <v>24</v>
      </c>
      <c r="B1" s="489"/>
      <c r="C1" s="489"/>
      <c r="D1" s="489"/>
      <c r="E1" s="489"/>
      <c r="F1" s="489"/>
      <c r="G1" s="489"/>
      <c r="H1" s="489"/>
      <c r="I1" s="489"/>
      <c r="J1" s="489"/>
    </row>
    <row r="3" spans="1:10" x14ac:dyDescent="0.25">
      <c r="A3" s="699" t="s">
        <v>104</v>
      </c>
      <c r="B3" s="699"/>
      <c r="C3" s="699"/>
      <c r="D3" s="699"/>
      <c r="E3" s="699"/>
      <c r="F3" s="699"/>
      <c r="G3" s="699"/>
      <c r="H3" s="699"/>
      <c r="I3" s="699"/>
      <c r="J3" s="699"/>
    </row>
    <row r="4" spans="1:10" x14ac:dyDescent="0.25">
      <c r="A4" s="699"/>
      <c r="B4" s="699"/>
      <c r="C4" s="699"/>
      <c r="D4" s="699"/>
      <c r="E4" s="699"/>
      <c r="F4" s="699"/>
      <c r="G4" s="699"/>
      <c r="H4" s="699"/>
      <c r="I4" s="699"/>
      <c r="J4" s="699"/>
    </row>
    <row r="5" spans="1:10" x14ac:dyDescent="0.25">
      <c r="A5" s="699"/>
      <c r="B5" s="699"/>
      <c r="C5" s="699"/>
      <c r="D5" s="699"/>
      <c r="E5" s="699"/>
      <c r="F5" s="699"/>
      <c r="G5" s="699"/>
      <c r="H5" s="699"/>
      <c r="I5" s="699"/>
      <c r="J5" s="699"/>
    </row>
    <row r="6" spans="1:10" x14ac:dyDescent="0.25">
      <c r="A6" s="699"/>
      <c r="B6" s="699"/>
      <c r="C6" s="699"/>
      <c r="D6" s="699"/>
      <c r="E6" s="699"/>
      <c r="F6" s="699"/>
      <c r="G6" s="699"/>
      <c r="H6" s="699"/>
      <c r="I6" s="699"/>
      <c r="J6" s="699"/>
    </row>
    <row r="7" spans="1:10" x14ac:dyDescent="0.25">
      <c r="A7" s="699"/>
      <c r="B7" s="699"/>
      <c r="C7" s="699"/>
      <c r="D7" s="699"/>
      <c r="E7" s="699"/>
      <c r="F7" s="699"/>
      <c r="G7" s="699"/>
      <c r="H7" s="699"/>
      <c r="I7" s="699"/>
      <c r="J7" s="699"/>
    </row>
    <row r="8" spans="1:10" x14ac:dyDescent="0.25">
      <c r="A8" s="699"/>
      <c r="B8" s="699"/>
      <c r="C8" s="699"/>
      <c r="D8" s="699"/>
      <c r="E8" s="699"/>
      <c r="F8" s="699"/>
      <c r="G8" s="699"/>
      <c r="H8" s="699"/>
      <c r="I8" s="699"/>
      <c r="J8" s="699"/>
    </row>
    <row r="9" spans="1:10" x14ac:dyDescent="0.25">
      <c r="A9" s="699"/>
      <c r="B9" s="699"/>
      <c r="C9" s="699"/>
      <c r="D9" s="699"/>
      <c r="E9" s="699"/>
      <c r="F9" s="699"/>
      <c r="G9" s="699"/>
      <c r="H9" s="699"/>
      <c r="I9" s="699"/>
      <c r="J9" s="699"/>
    </row>
    <row r="10" spans="1:10" x14ac:dyDescent="0.25">
      <c r="A10" s="699"/>
      <c r="B10" s="699"/>
      <c r="C10" s="699"/>
      <c r="D10" s="699"/>
      <c r="E10" s="699"/>
      <c r="F10" s="699"/>
      <c r="G10" s="699"/>
      <c r="H10" s="699"/>
      <c r="I10" s="699"/>
      <c r="J10" s="699"/>
    </row>
    <row r="11" spans="1:10" x14ac:dyDescent="0.25">
      <c r="A11" s="699"/>
      <c r="B11" s="699"/>
      <c r="C11" s="699"/>
      <c r="D11" s="699"/>
      <c r="E11" s="699"/>
      <c r="F11" s="699"/>
      <c r="G11" s="699"/>
      <c r="H11" s="699"/>
      <c r="I11" s="699"/>
      <c r="J11" s="699"/>
    </row>
    <row r="12" spans="1:10" x14ac:dyDescent="0.25">
      <c r="A12" s="699"/>
      <c r="B12" s="699"/>
      <c r="C12" s="699"/>
      <c r="D12" s="699"/>
      <c r="E12" s="699"/>
      <c r="F12" s="699"/>
      <c r="G12" s="699"/>
      <c r="H12" s="699"/>
      <c r="I12" s="699"/>
      <c r="J12" s="699"/>
    </row>
    <row r="13" spans="1:10" x14ac:dyDescent="0.25">
      <c r="A13" s="699"/>
      <c r="B13" s="699"/>
      <c r="C13" s="699"/>
      <c r="D13" s="699"/>
      <c r="E13" s="699"/>
      <c r="F13" s="699"/>
      <c r="G13" s="699"/>
      <c r="H13" s="699"/>
      <c r="I13" s="699"/>
      <c r="J13" s="699"/>
    </row>
    <row r="14" spans="1:10" x14ac:dyDescent="0.25">
      <c r="A14" s="699"/>
      <c r="B14" s="699"/>
      <c r="C14" s="699"/>
      <c r="D14" s="699"/>
      <c r="E14" s="699"/>
      <c r="F14" s="699"/>
      <c r="G14" s="699"/>
      <c r="H14" s="699"/>
      <c r="I14" s="699"/>
      <c r="J14" s="699"/>
    </row>
    <row r="15" spans="1:10" x14ac:dyDescent="0.25">
      <c r="A15" s="699"/>
      <c r="B15" s="699"/>
      <c r="C15" s="699"/>
      <c r="D15" s="699"/>
      <c r="E15" s="699"/>
      <c r="F15" s="699"/>
      <c r="G15" s="699"/>
      <c r="H15" s="699"/>
      <c r="I15" s="699"/>
      <c r="J15" s="699"/>
    </row>
    <row r="16" spans="1:10" x14ac:dyDescent="0.25">
      <c r="A16" s="699"/>
      <c r="B16" s="699"/>
      <c r="C16" s="699"/>
      <c r="D16" s="699"/>
      <c r="E16" s="699"/>
      <c r="F16" s="699"/>
      <c r="G16" s="699"/>
      <c r="H16" s="699"/>
      <c r="I16" s="699"/>
      <c r="J16" s="699"/>
    </row>
    <row r="17" spans="1:10" x14ac:dyDescent="0.25">
      <c r="A17" s="699"/>
      <c r="B17" s="699"/>
      <c r="C17" s="699"/>
      <c r="D17" s="699"/>
      <c r="E17" s="699"/>
      <c r="F17" s="699"/>
      <c r="G17" s="699"/>
      <c r="H17" s="699"/>
      <c r="I17" s="699"/>
      <c r="J17" s="699"/>
    </row>
    <row r="18" spans="1:10" x14ac:dyDescent="0.25">
      <c r="A18" s="699"/>
      <c r="B18" s="699"/>
      <c r="C18" s="699"/>
      <c r="D18" s="699"/>
      <c r="E18" s="699"/>
      <c r="F18" s="699"/>
      <c r="G18" s="699"/>
      <c r="H18" s="699"/>
      <c r="I18" s="699"/>
      <c r="J18" s="699"/>
    </row>
    <row r="19" spans="1:10" x14ac:dyDescent="0.25">
      <c r="A19" s="699"/>
      <c r="B19" s="699"/>
      <c r="C19" s="699"/>
      <c r="D19" s="699"/>
      <c r="E19" s="699"/>
      <c r="F19" s="699"/>
      <c r="G19" s="699"/>
      <c r="H19" s="699"/>
      <c r="I19" s="699"/>
      <c r="J19" s="699"/>
    </row>
    <row r="20" spans="1:10" x14ac:dyDescent="0.25">
      <c r="A20" s="699"/>
      <c r="B20" s="699"/>
      <c r="C20" s="699"/>
      <c r="D20" s="699"/>
      <c r="E20" s="699"/>
      <c r="F20" s="699"/>
      <c r="G20" s="699"/>
      <c r="H20" s="699"/>
      <c r="I20" s="699"/>
      <c r="J20" s="699"/>
    </row>
    <row r="21" spans="1:10" x14ac:dyDescent="0.25">
      <c r="A21" s="699"/>
      <c r="B21" s="699"/>
      <c r="C21" s="699"/>
      <c r="D21" s="699"/>
      <c r="E21" s="699"/>
      <c r="F21" s="699"/>
      <c r="G21" s="699"/>
      <c r="H21" s="699"/>
      <c r="I21" s="699"/>
      <c r="J21" s="699"/>
    </row>
    <row r="22" spans="1:10" x14ac:dyDescent="0.25">
      <c r="A22" s="699"/>
      <c r="B22" s="699"/>
      <c r="C22" s="699"/>
      <c r="D22" s="699"/>
      <c r="E22" s="699"/>
      <c r="F22" s="699"/>
      <c r="G22" s="699"/>
      <c r="H22" s="699"/>
      <c r="I22" s="699"/>
      <c r="J22" s="699"/>
    </row>
    <row r="23" spans="1:10" x14ac:dyDescent="0.25">
      <c r="A23" s="699"/>
      <c r="B23" s="699"/>
      <c r="C23" s="699"/>
      <c r="D23" s="699"/>
      <c r="E23" s="699"/>
      <c r="F23" s="699"/>
      <c r="G23" s="699"/>
      <c r="H23" s="699"/>
      <c r="I23" s="699"/>
      <c r="J23" s="699"/>
    </row>
    <row r="24" spans="1:10" x14ac:dyDescent="0.25">
      <c r="A24" s="699"/>
      <c r="B24" s="699"/>
      <c r="C24" s="699"/>
      <c r="D24" s="699"/>
      <c r="E24" s="699"/>
      <c r="F24" s="699"/>
      <c r="G24" s="699"/>
      <c r="H24" s="699"/>
      <c r="I24" s="699"/>
      <c r="J24" s="699"/>
    </row>
    <row r="25" spans="1:10" x14ac:dyDescent="0.25">
      <c r="A25" s="699"/>
      <c r="B25" s="699"/>
      <c r="C25" s="699"/>
      <c r="D25" s="699"/>
      <c r="E25" s="699"/>
      <c r="F25" s="699"/>
      <c r="G25" s="699"/>
      <c r="H25" s="699"/>
      <c r="I25" s="699"/>
      <c r="J25" s="699"/>
    </row>
    <row r="26" spans="1:10" x14ac:dyDescent="0.25">
      <c r="A26" s="699"/>
      <c r="B26" s="699"/>
      <c r="C26" s="699"/>
      <c r="D26" s="699"/>
      <c r="E26" s="699"/>
      <c r="F26" s="699"/>
      <c r="G26" s="699"/>
      <c r="H26" s="699"/>
      <c r="I26" s="699"/>
      <c r="J26" s="699"/>
    </row>
    <row r="27" spans="1:10" x14ac:dyDescent="0.25">
      <c r="A27" s="699"/>
      <c r="B27" s="699"/>
      <c r="C27" s="699"/>
      <c r="D27" s="699"/>
      <c r="E27" s="699"/>
      <c r="F27" s="699"/>
      <c r="G27" s="699"/>
      <c r="H27" s="699"/>
      <c r="I27" s="699"/>
      <c r="J27" s="699"/>
    </row>
    <row r="28" spans="1:10" x14ac:dyDescent="0.25">
      <c r="A28" s="699"/>
      <c r="B28" s="699"/>
      <c r="C28" s="699"/>
      <c r="D28" s="699"/>
      <c r="E28" s="699"/>
      <c r="F28" s="699"/>
      <c r="G28" s="699"/>
      <c r="H28" s="699"/>
      <c r="I28" s="699"/>
      <c r="J28" s="699"/>
    </row>
    <row r="29" spans="1:10" x14ac:dyDescent="0.25">
      <c r="A29" s="699"/>
      <c r="B29" s="699"/>
      <c r="C29" s="699"/>
      <c r="D29" s="699"/>
      <c r="E29" s="699"/>
      <c r="F29" s="699"/>
      <c r="G29" s="699"/>
      <c r="H29" s="699"/>
      <c r="I29" s="699"/>
      <c r="J29" s="699"/>
    </row>
    <row r="30" spans="1:10" x14ac:dyDescent="0.25">
      <c r="A30" s="699"/>
      <c r="B30" s="699"/>
      <c r="C30" s="699"/>
      <c r="D30" s="699"/>
      <c r="E30" s="699"/>
      <c r="F30" s="699"/>
      <c r="G30" s="699"/>
      <c r="H30" s="699"/>
      <c r="I30" s="699"/>
      <c r="J30" s="699"/>
    </row>
    <row r="31" spans="1:10" x14ac:dyDescent="0.25">
      <c r="A31" s="699"/>
      <c r="B31" s="699"/>
      <c r="C31" s="699"/>
      <c r="D31" s="699"/>
      <c r="E31" s="699"/>
      <c r="F31" s="699"/>
      <c r="G31" s="699"/>
      <c r="H31" s="699"/>
      <c r="I31" s="699"/>
      <c r="J31" s="699"/>
    </row>
    <row r="32" spans="1:10" x14ac:dyDescent="0.25">
      <c r="A32" s="699"/>
      <c r="B32" s="699"/>
      <c r="C32" s="699"/>
      <c r="D32" s="699"/>
      <c r="E32" s="699"/>
      <c r="F32" s="699"/>
      <c r="G32" s="699"/>
      <c r="H32" s="699"/>
      <c r="I32" s="699"/>
      <c r="J32" s="699"/>
    </row>
    <row r="33" spans="1:10" x14ac:dyDescent="0.25">
      <c r="A33" s="699"/>
      <c r="B33" s="699"/>
      <c r="C33" s="699"/>
      <c r="D33" s="699"/>
      <c r="E33" s="699"/>
      <c r="F33" s="699"/>
      <c r="G33" s="699"/>
      <c r="H33" s="699"/>
      <c r="I33" s="699"/>
      <c r="J33" s="699"/>
    </row>
    <row r="34" spans="1:10" x14ac:dyDescent="0.25">
      <c r="A34" s="699"/>
      <c r="B34" s="699"/>
      <c r="C34" s="699"/>
      <c r="D34" s="699"/>
      <c r="E34" s="699"/>
      <c r="F34" s="699"/>
      <c r="G34" s="699"/>
      <c r="H34" s="699"/>
      <c r="I34" s="699"/>
      <c r="J34" s="699"/>
    </row>
    <row r="35" spans="1:10" x14ac:dyDescent="0.25">
      <c r="A35" s="699"/>
      <c r="B35" s="699"/>
      <c r="C35" s="699"/>
      <c r="D35" s="699"/>
      <c r="E35" s="699"/>
      <c r="F35" s="699"/>
      <c r="G35" s="699"/>
      <c r="H35" s="699"/>
      <c r="I35" s="699"/>
      <c r="J35" s="699"/>
    </row>
    <row r="36" spans="1:10" x14ac:dyDescent="0.25">
      <c r="A36" s="699"/>
      <c r="B36" s="699"/>
      <c r="C36" s="699"/>
      <c r="D36" s="699"/>
      <c r="E36" s="699"/>
      <c r="F36" s="699"/>
      <c r="G36" s="699"/>
      <c r="H36" s="699"/>
      <c r="I36" s="699"/>
      <c r="J36" s="699"/>
    </row>
    <row r="37" spans="1:10" x14ac:dyDescent="0.25">
      <c r="A37" s="699"/>
      <c r="B37" s="699"/>
      <c r="C37" s="699"/>
      <c r="D37" s="699"/>
      <c r="E37" s="699"/>
      <c r="F37" s="699"/>
      <c r="G37" s="699"/>
      <c r="H37" s="699"/>
      <c r="I37" s="699"/>
      <c r="J37" s="699"/>
    </row>
    <row r="38" spans="1:10" x14ac:dyDescent="0.25">
      <c r="A38" s="699"/>
      <c r="B38" s="699"/>
      <c r="C38" s="699"/>
      <c r="D38" s="699"/>
      <c r="E38" s="699"/>
      <c r="F38" s="699"/>
      <c r="G38" s="699"/>
      <c r="H38" s="699"/>
      <c r="I38" s="699"/>
      <c r="J38" s="699"/>
    </row>
    <row r="39" spans="1:10" x14ac:dyDescent="0.25">
      <c r="A39" s="697" t="s">
        <v>109</v>
      </c>
      <c r="B39" s="697"/>
      <c r="C39" s="697"/>
      <c r="D39" s="697"/>
      <c r="E39" s="697"/>
      <c r="F39" s="697"/>
      <c r="G39" s="697"/>
      <c r="H39" s="697"/>
      <c r="I39" s="697"/>
      <c r="J39" s="697"/>
    </row>
    <row r="40" spans="1:10" x14ac:dyDescent="0.25">
      <c r="A40" s="697"/>
      <c r="B40" s="697"/>
      <c r="C40" s="697"/>
      <c r="D40" s="697"/>
      <c r="E40" s="697"/>
      <c r="F40" s="697"/>
      <c r="G40" s="697"/>
      <c r="H40" s="697"/>
      <c r="I40" s="697"/>
      <c r="J40" s="697"/>
    </row>
    <row r="41" spans="1:10" x14ac:dyDescent="0.25">
      <c r="A41" s="698"/>
      <c r="B41" s="698"/>
      <c r="C41" s="698"/>
      <c r="D41" s="698"/>
      <c r="E41" s="698"/>
      <c r="F41" s="698"/>
      <c r="G41" s="698"/>
      <c r="H41" s="698"/>
      <c r="I41" s="698"/>
      <c r="J41" s="698"/>
    </row>
    <row r="42" spans="1:10" x14ac:dyDescent="0.25">
      <c r="A42" s="6"/>
      <c r="B42" s="6"/>
      <c r="C42" s="6"/>
      <c r="D42" s="6"/>
      <c r="E42" s="6"/>
      <c r="F42" s="6"/>
      <c r="G42" s="6"/>
      <c r="H42" s="6"/>
      <c r="I42" s="6"/>
      <c r="J42" s="6"/>
    </row>
    <row r="43" spans="1:10" ht="22.9" customHeight="1" x14ac:dyDescent="0.25">
      <c r="A43" s="3" t="s">
        <v>105</v>
      </c>
      <c r="D43" s="694"/>
      <c r="E43" s="694"/>
      <c r="F43" s="694"/>
      <c r="G43" s="694"/>
      <c r="H43" s="694"/>
      <c r="I43" s="694"/>
      <c r="J43" s="694"/>
    </row>
    <row r="44" spans="1:10" ht="7.5" customHeight="1" x14ac:dyDescent="0.25">
      <c r="A44" s="3"/>
      <c r="D44" s="6"/>
      <c r="E44" s="6"/>
      <c r="F44" s="6"/>
      <c r="G44" s="6"/>
      <c r="H44" s="6"/>
      <c r="I44" s="6"/>
      <c r="J44" s="6"/>
    </row>
    <row r="45" spans="1:10" ht="22.9" customHeight="1" x14ac:dyDescent="0.25">
      <c r="A45" s="3" t="s">
        <v>106</v>
      </c>
      <c r="B45" s="6"/>
      <c r="C45" s="6"/>
      <c r="D45" s="695"/>
      <c r="E45" s="695"/>
      <c r="F45" s="695"/>
      <c r="G45" s="695"/>
      <c r="H45" s="695"/>
      <c r="I45" s="695"/>
      <c r="J45" s="695"/>
    </row>
    <row r="46" spans="1:10" ht="22.9" customHeight="1" x14ac:dyDescent="0.25">
      <c r="A46" s="42" t="s">
        <v>107</v>
      </c>
      <c r="B46" s="6"/>
      <c r="C46" s="6"/>
      <c r="D46" s="696"/>
      <c r="E46" s="696"/>
      <c r="F46" s="696"/>
      <c r="G46" s="696"/>
      <c r="H46" s="696"/>
      <c r="I46" s="696"/>
      <c r="J46" s="696"/>
    </row>
    <row r="47" spans="1:10" ht="22.9" customHeight="1" x14ac:dyDescent="0.25">
      <c r="A47" s="3" t="s">
        <v>25</v>
      </c>
      <c r="B47" s="6"/>
      <c r="C47" s="6"/>
      <c r="D47" s="585"/>
      <c r="E47" s="585"/>
      <c r="F47" s="585"/>
      <c r="G47" s="41" t="s">
        <v>20</v>
      </c>
      <c r="H47" s="585"/>
      <c r="I47" s="585"/>
      <c r="J47" s="585"/>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&amp;P&amp;R2020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245"/>
  <sheetViews>
    <sheetView topLeftCell="A74" zoomScaleNormal="100" workbookViewId="0">
      <selection activeCell="B3" sqref="B3:M10"/>
    </sheetView>
  </sheetViews>
  <sheetFormatPr defaultColWidth="8.85546875" defaultRowHeight="15" x14ac:dyDescent="0.25"/>
  <cols>
    <col min="1" max="1" width="1.5703125" style="7" customWidth="1"/>
    <col min="2" max="2" width="4.42578125" style="7" customWidth="1"/>
    <col min="3" max="3" width="2.140625" style="7" customWidth="1"/>
    <col min="4" max="4" width="2.85546875" style="7" customWidth="1"/>
    <col min="5" max="5" width="10.5703125" style="7" customWidth="1"/>
    <col min="6" max="6" width="9.140625" style="7" customWidth="1"/>
    <col min="7" max="7" width="10.85546875" style="7" customWidth="1"/>
    <col min="8" max="8" width="12.28515625" style="7" customWidth="1"/>
    <col min="9" max="9" width="9.85546875" style="7" customWidth="1"/>
    <col min="10" max="10" width="7.42578125" style="7" customWidth="1"/>
    <col min="11" max="11" width="15.42578125" style="7" customWidth="1"/>
    <col min="12" max="12" width="12" style="7" bestFit="1" customWidth="1"/>
    <col min="13" max="13" width="10.7109375" style="7" customWidth="1"/>
    <col min="14" max="14" width="3.28515625" style="7" customWidth="1"/>
    <col min="15" max="16384" width="8.85546875" style="7"/>
  </cols>
  <sheetData>
    <row r="1" spans="2:13" ht="18.75" x14ac:dyDescent="0.3">
      <c r="B1" s="510" t="s">
        <v>243</v>
      </c>
      <c r="C1" s="510"/>
      <c r="D1" s="510"/>
      <c r="E1" s="510"/>
      <c r="F1" s="510"/>
      <c r="G1" s="510"/>
      <c r="H1" s="510"/>
      <c r="I1" s="510"/>
      <c r="J1" s="510"/>
      <c r="K1" s="510"/>
      <c r="L1" s="510"/>
      <c r="M1" s="510"/>
    </row>
    <row r="2" spans="2:13" x14ac:dyDescent="0.25">
      <c r="B2" s="8"/>
      <c r="C2" s="8"/>
      <c r="D2" s="8"/>
      <c r="E2" s="8"/>
      <c r="F2" s="8"/>
      <c r="G2" s="8"/>
      <c r="H2" s="8"/>
      <c r="I2" s="8"/>
      <c r="J2" s="8"/>
      <c r="K2" s="8"/>
      <c r="L2" s="8"/>
      <c r="M2" s="8"/>
    </row>
    <row r="3" spans="2:13" ht="4.5" customHeight="1" x14ac:dyDescent="0.25">
      <c r="B3" s="514" t="s">
        <v>762</v>
      </c>
      <c r="C3" s="515"/>
      <c r="D3" s="515"/>
      <c r="E3" s="515"/>
      <c r="F3" s="515"/>
      <c r="G3" s="515"/>
      <c r="H3" s="515"/>
      <c r="I3" s="515"/>
      <c r="J3" s="515"/>
      <c r="K3" s="515"/>
      <c r="L3" s="515"/>
      <c r="M3" s="516"/>
    </row>
    <row r="4" spans="2:13" x14ac:dyDescent="0.25">
      <c r="B4" s="517"/>
      <c r="C4" s="518"/>
      <c r="D4" s="518"/>
      <c r="E4" s="518"/>
      <c r="F4" s="518"/>
      <c r="G4" s="518"/>
      <c r="H4" s="518"/>
      <c r="I4" s="518"/>
      <c r="J4" s="518"/>
      <c r="K4" s="518"/>
      <c r="L4" s="518"/>
      <c r="M4" s="519"/>
    </row>
    <row r="5" spans="2:13" x14ac:dyDescent="0.25">
      <c r="B5" s="517"/>
      <c r="C5" s="518"/>
      <c r="D5" s="518"/>
      <c r="E5" s="518"/>
      <c r="F5" s="518"/>
      <c r="G5" s="518"/>
      <c r="H5" s="518"/>
      <c r="I5" s="518"/>
      <c r="J5" s="518"/>
      <c r="K5" s="518"/>
      <c r="L5" s="518"/>
      <c r="M5" s="519"/>
    </row>
    <row r="6" spans="2:13" x14ac:dyDescent="0.25">
      <c r="B6" s="517"/>
      <c r="C6" s="518"/>
      <c r="D6" s="518"/>
      <c r="E6" s="518"/>
      <c r="F6" s="518"/>
      <c r="G6" s="518"/>
      <c r="H6" s="518"/>
      <c r="I6" s="518"/>
      <c r="J6" s="518"/>
      <c r="K6" s="518"/>
      <c r="L6" s="518"/>
      <c r="M6" s="519"/>
    </row>
    <row r="7" spans="2:13" x14ac:dyDescent="0.25">
      <c r="B7" s="517"/>
      <c r="C7" s="518"/>
      <c r="D7" s="518"/>
      <c r="E7" s="518"/>
      <c r="F7" s="518"/>
      <c r="G7" s="518"/>
      <c r="H7" s="518"/>
      <c r="I7" s="518"/>
      <c r="J7" s="518"/>
      <c r="K7" s="518"/>
      <c r="L7" s="518"/>
      <c r="M7" s="519"/>
    </row>
    <row r="8" spans="2:13" x14ac:dyDescent="0.25">
      <c r="B8" s="517"/>
      <c r="C8" s="518"/>
      <c r="D8" s="518"/>
      <c r="E8" s="518"/>
      <c r="F8" s="518"/>
      <c r="G8" s="518"/>
      <c r="H8" s="518"/>
      <c r="I8" s="518"/>
      <c r="J8" s="518"/>
      <c r="K8" s="518"/>
      <c r="L8" s="518"/>
      <c r="M8" s="519"/>
    </row>
    <row r="9" spans="2:13" x14ac:dyDescent="0.25">
      <c r="B9" s="517"/>
      <c r="C9" s="518"/>
      <c r="D9" s="518"/>
      <c r="E9" s="518"/>
      <c r="F9" s="518"/>
      <c r="G9" s="518"/>
      <c r="H9" s="518"/>
      <c r="I9" s="518"/>
      <c r="J9" s="518"/>
      <c r="K9" s="518"/>
      <c r="L9" s="518"/>
      <c r="M9" s="519"/>
    </row>
    <row r="10" spans="2:13" x14ac:dyDescent="0.25">
      <c r="B10" s="520"/>
      <c r="C10" s="521"/>
      <c r="D10" s="521"/>
      <c r="E10" s="521"/>
      <c r="F10" s="521"/>
      <c r="G10" s="521"/>
      <c r="H10" s="521"/>
      <c r="I10" s="521"/>
      <c r="J10" s="521"/>
      <c r="K10" s="521"/>
      <c r="L10" s="521"/>
      <c r="M10" s="522"/>
    </row>
    <row r="11" spans="2:13" ht="15" customHeight="1" x14ac:dyDescent="0.25">
      <c r="L11" s="525"/>
      <c r="M11" s="523" t="s">
        <v>76</v>
      </c>
    </row>
    <row r="12" spans="2:13" x14ac:dyDescent="0.25">
      <c r="L12" s="526"/>
      <c r="M12" s="524"/>
    </row>
    <row r="13" spans="2:13" x14ac:dyDescent="0.25">
      <c r="B13" s="9">
        <v>1</v>
      </c>
      <c r="C13" s="10" t="s">
        <v>259</v>
      </c>
      <c r="D13" s="10"/>
      <c r="E13" s="17"/>
      <c r="F13" s="10"/>
      <c r="G13" s="10"/>
      <c r="H13" s="10"/>
      <c r="I13" s="10"/>
      <c r="J13" s="10"/>
      <c r="K13" s="10"/>
      <c r="L13" s="184"/>
      <c r="M13" s="185">
        <v>0</v>
      </c>
    </row>
    <row r="14" spans="2:13" ht="7.5" customHeight="1" x14ac:dyDescent="0.25">
      <c r="C14" s="9"/>
      <c r="D14" s="9"/>
      <c r="E14" s="9"/>
      <c r="F14" s="9"/>
      <c r="G14" s="9"/>
      <c r="H14" s="9"/>
      <c r="I14" s="9"/>
      <c r="J14" s="9"/>
      <c r="K14" s="9"/>
      <c r="L14" s="16"/>
      <c r="M14" s="9"/>
    </row>
    <row r="15" spans="2:13" x14ac:dyDescent="0.25">
      <c r="C15" s="9" t="s">
        <v>255</v>
      </c>
      <c r="E15" s="9"/>
      <c r="F15" s="9"/>
      <c r="G15" s="9"/>
      <c r="H15" s="9"/>
      <c r="I15" s="9"/>
      <c r="J15" s="9"/>
      <c r="K15" s="9"/>
      <c r="L15" s="16"/>
      <c r="M15" s="9"/>
    </row>
    <row r="16" spans="2:13" x14ac:dyDescent="0.25">
      <c r="C16" s="9"/>
      <c r="D16" s="173"/>
      <c r="E16" s="21" t="s">
        <v>268</v>
      </c>
      <c r="F16" s="24"/>
      <c r="G16" s="24"/>
      <c r="H16" s="527" t="s">
        <v>408</v>
      </c>
      <c r="I16" s="528"/>
      <c r="J16" s="528"/>
      <c r="K16" s="528"/>
      <c r="L16" s="528"/>
      <c r="M16" s="529"/>
    </row>
    <row r="17" spans="2:13" x14ac:dyDescent="0.25">
      <c r="C17" s="9"/>
      <c r="D17" s="173"/>
      <c r="E17" s="204" t="s">
        <v>267</v>
      </c>
      <c r="F17" s="24"/>
      <c r="G17" s="24"/>
      <c r="H17" s="527" t="s">
        <v>51</v>
      </c>
      <c r="I17" s="528"/>
      <c r="J17" s="528"/>
      <c r="K17" s="528"/>
      <c r="L17" s="528"/>
      <c r="M17" s="529"/>
    </row>
    <row r="18" spans="2:13" s="23" customFormat="1" ht="4.5" customHeight="1" x14ac:dyDescent="0.25">
      <c r="E18" s="191"/>
      <c r="F18" s="191"/>
      <c r="G18" s="191"/>
      <c r="H18" s="191"/>
      <c r="I18" s="191"/>
      <c r="J18" s="191"/>
      <c r="K18" s="191"/>
      <c r="L18" s="191"/>
      <c r="M18" s="191"/>
    </row>
    <row r="19" spans="2:13" x14ac:dyDescent="0.25">
      <c r="D19" s="173"/>
      <c r="E19" s="7" t="s">
        <v>269</v>
      </c>
      <c r="H19" s="527" t="s">
        <v>407</v>
      </c>
      <c r="I19" s="528"/>
      <c r="J19" s="528"/>
      <c r="K19" s="528"/>
      <c r="L19" s="528"/>
      <c r="M19" s="529"/>
    </row>
    <row r="20" spans="2:13" x14ac:dyDescent="0.25">
      <c r="C20" s="9"/>
      <c r="D20" s="173"/>
      <c r="E20" s="204" t="s">
        <v>267</v>
      </c>
      <c r="F20" s="24"/>
      <c r="G20" s="24"/>
      <c r="H20" s="527" t="s">
        <v>51</v>
      </c>
      <c r="I20" s="528"/>
      <c r="J20" s="528"/>
      <c r="K20" s="528"/>
      <c r="L20" s="528"/>
      <c r="M20" s="529"/>
    </row>
    <row r="21" spans="2:13" x14ac:dyDescent="0.25">
      <c r="D21" s="173"/>
    </row>
    <row r="22" spans="2:13" x14ac:dyDescent="0.25">
      <c r="E22" s="183" t="s">
        <v>611</v>
      </c>
      <c r="F22" s="177"/>
      <c r="G22" s="177"/>
      <c r="H22" s="177"/>
      <c r="I22" s="177"/>
      <c r="J22" s="177"/>
      <c r="K22" s="177"/>
      <c r="L22" s="177"/>
      <c r="M22" s="178"/>
    </row>
    <row r="23" spans="2:13" ht="28.5" customHeight="1" x14ac:dyDescent="0.25">
      <c r="E23" s="194" t="s">
        <v>265</v>
      </c>
      <c r="F23" s="12"/>
      <c r="G23" s="11" t="s">
        <v>264</v>
      </c>
      <c r="H23" s="12"/>
      <c r="I23" s="11" t="s">
        <v>41</v>
      </c>
      <c r="M23" s="179"/>
    </row>
    <row r="24" spans="2:13" x14ac:dyDescent="0.25">
      <c r="E24" s="463">
        <v>0</v>
      </c>
      <c r="F24" s="175" t="s">
        <v>40</v>
      </c>
      <c r="G24" s="175" t="s">
        <v>260</v>
      </c>
      <c r="H24" s="13" t="s">
        <v>0</v>
      </c>
      <c r="I24" s="18">
        <v>0</v>
      </c>
      <c r="M24" s="179"/>
    </row>
    <row r="25" spans="2:13" x14ac:dyDescent="0.25">
      <c r="E25" s="463">
        <v>0</v>
      </c>
      <c r="F25" s="175" t="s">
        <v>40</v>
      </c>
      <c r="G25" s="175" t="s">
        <v>261</v>
      </c>
      <c r="H25" s="13" t="s">
        <v>0</v>
      </c>
      <c r="I25" s="18">
        <v>0</v>
      </c>
      <c r="M25" s="179"/>
    </row>
    <row r="26" spans="2:13" x14ac:dyDescent="0.25">
      <c r="E26" s="464">
        <v>0</v>
      </c>
      <c r="F26" s="176" t="s">
        <v>40</v>
      </c>
      <c r="G26" s="175" t="s">
        <v>262</v>
      </c>
      <c r="H26" s="13" t="s">
        <v>0</v>
      </c>
      <c r="I26" s="18">
        <v>0</v>
      </c>
      <c r="M26" s="179"/>
    </row>
    <row r="27" spans="2:13" x14ac:dyDescent="0.25">
      <c r="E27" s="463">
        <v>0</v>
      </c>
      <c r="F27" s="175" t="s">
        <v>40</v>
      </c>
      <c r="G27" s="175" t="s">
        <v>263</v>
      </c>
      <c r="H27" s="13" t="s">
        <v>0</v>
      </c>
      <c r="I27" s="18">
        <v>0</v>
      </c>
      <c r="M27" s="179"/>
    </row>
    <row r="28" spans="2:13" x14ac:dyDescent="0.25">
      <c r="E28" s="180"/>
      <c r="F28" s="17"/>
      <c r="G28" s="17"/>
      <c r="H28" s="17"/>
      <c r="I28" s="181">
        <f>SUM(I24:I27)</f>
        <v>0</v>
      </c>
      <c r="J28" s="10" t="s">
        <v>74</v>
      </c>
      <c r="K28" s="17"/>
      <c r="L28" s="17"/>
      <c r="M28" s="182"/>
    </row>
    <row r="29" spans="2:13" x14ac:dyDescent="0.25">
      <c r="I29" s="14"/>
      <c r="J29" s="9"/>
    </row>
    <row r="30" spans="2:13" x14ac:dyDescent="0.25">
      <c r="I30" s="14"/>
      <c r="J30" s="9"/>
    </row>
    <row r="31" spans="2:13" x14ac:dyDescent="0.25">
      <c r="B31" s="9">
        <v>2</v>
      </c>
      <c r="C31" s="10" t="s">
        <v>1</v>
      </c>
      <c r="D31" s="10"/>
      <c r="E31" s="17"/>
      <c r="F31" s="10"/>
      <c r="G31" s="10"/>
      <c r="H31" s="10"/>
      <c r="I31" s="10"/>
      <c r="J31" s="10"/>
      <c r="K31" s="10"/>
      <c r="L31" s="184"/>
      <c r="M31" s="185">
        <v>0</v>
      </c>
    </row>
    <row r="32" spans="2:13" ht="7.5" customHeight="1" x14ac:dyDescent="0.25">
      <c r="C32" s="9"/>
      <c r="D32" s="9"/>
      <c r="E32" s="9"/>
      <c r="F32" s="9"/>
      <c r="G32" s="9"/>
      <c r="H32" s="9"/>
      <c r="I32" s="9"/>
      <c r="J32" s="9"/>
      <c r="K32" s="9"/>
      <c r="L32" s="19"/>
      <c r="M32" s="16"/>
    </row>
    <row r="33" spans="2:14" x14ac:dyDescent="0.25">
      <c r="C33" s="9" t="s">
        <v>750</v>
      </c>
      <c r="D33" s="9"/>
    </row>
    <row r="34" spans="2:14" ht="4.5" customHeight="1" x14ac:dyDescent="0.25">
      <c r="C34" s="9"/>
      <c r="D34" s="9"/>
    </row>
    <row r="35" spans="2:14" x14ac:dyDescent="0.25">
      <c r="E35" s="497" t="s">
        <v>36</v>
      </c>
      <c r="F35" s="499"/>
      <c r="G35" s="16"/>
      <c r="I35" s="15"/>
      <c r="J35" s="13"/>
    </row>
    <row r="36" spans="2:14" x14ac:dyDescent="0.25">
      <c r="E36" s="20"/>
      <c r="F36" s="20"/>
      <c r="G36" s="16"/>
      <c r="I36" s="15"/>
      <c r="J36" s="13"/>
    </row>
    <row r="37" spans="2:14" x14ac:dyDescent="0.25">
      <c r="B37" s="9">
        <v>3</v>
      </c>
      <c r="C37" s="10" t="s">
        <v>451</v>
      </c>
      <c r="D37" s="10"/>
      <c r="E37" s="17"/>
      <c r="F37" s="10"/>
      <c r="G37" s="10"/>
      <c r="H37" s="10"/>
      <c r="I37" s="10"/>
      <c r="J37" s="10"/>
      <c r="K37" s="10"/>
      <c r="L37" s="184"/>
      <c r="M37" s="185">
        <v>0</v>
      </c>
    </row>
    <row r="38" spans="2:14" ht="7.5" customHeight="1" x14ac:dyDescent="0.25">
      <c r="C38" s="9"/>
      <c r="D38" s="9"/>
      <c r="E38" s="9"/>
      <c r="F38" s="9"/>
      <c r="G38" s="9"/>
      <c r="H38" s="9"/>
      <c r="I38" s="9"/>
      <c r="J38" s="9"/>
      <c r="K38" s="9"/>
      <c r="L38" s="9"/>
      <c r="M38" s="9"/>
    </row>
    <row r="39" spans="2:14" ht="15" customHeight="1" x14ac:dyDescent="0.25">
      <c r="C39" s="506" t="s">
        <v>659</v>
      </c>
      <c r="D39" s="506"/>
      <c r="E39" s="506"/>
      <c r="F39" s="506"/>
      <c r="G39" s="506"/>
      <c r="H39" s="506"/>
      <c r="I39" s="506"/>
      <c r="J39" s="506"/>
      <c r="K39" s="506"/>
      <c r="L39" s="506"/>
      <c r="M39" s="506"/>
      <c r="N39" s="12"/>
    </row>
    <row r="40" spans="2:14" ht="4.5" customHeight="1" x14ac:dyDescent="0.25">
      <c r="E40" s="12"/>
      <c r="F40" s="12"/>
      <c r="G40" s="12"/>
      <c r="H40" s="12"/>
      <c r="I40" s="9" t="s">
        <v>224</v>
      </c>
      <c r="J40" s="12"/>
      <c r="K40" s="12"/>
      <c r="L40" s="12"/>
      <c r="M40" s="12"/>
      <c r="N40" s="12"/>
    </row>
    <row r="41" spans="2:14" ht="16.149999999999999" customHeight="1" x14ac:dyDescent="0.25">
      <c r="C41" s="9" t="s">
        <v>746</v>
      </c>
      <c r="D41" s="9"/>
    </row>
    <row r="42" spans="2:14" ht="16.149999999999999" customHeight="1" x14ac:dyDescent="0.25">
      <c r="E42" s="511" t="s">
        <v>754</v>
      </c>
      <c r="F42" s="512"/>
      <c r="G42" s="512"/>
      <c r="H42" s="512"/>
      <c r="I42" s="512"/>
      <c r="J42" s="512"/>
      <c r="K42" s="512"/>
      <c r="L42" s="512"/>
      <c r="M42" s="513"/>
    </row>
    <row r="43" spans="2:14" ht="5.25" customHeight="1" x14ac:dyDescent="0.25">
      <c r="E43" s="20"/>
      <c r="F43" s="20"/>
      <c r="G43" s="20"/>
      <c r="H43" s="20"/>
      <c r="I43" s="20"/>
      <c r="J43" s="20"/>
      <c r="K43" s="20"/>
      <c r="L43" s="20"/>
      <c r="M43" s="20"/>
    </row>
    <row r="44" spans="2:14" ht="16.149999999999999" customHeight="1" x14ac:dyDescent="0.25">
      <c r="F44" s="20" t="s">
        <v>745</v>
      </c>
      <c r="G44" s="20"/>
      <c r="H44" s="20"/>
      <c r="J44" s="20"/>
      <c r="K44" s="20"/>
      <c r="L44" s="205">
        <v>0</v>
      </c>
      <c r="M44" s="20" t="s">
        <v>43</v>
      </c>
    </row>
    <row r="45" spans="2:14" ht="16.149999999999999" customHeight="1" x14ac:dyDescent="0.25">
      <c r="F45" s="20" t="s">
        <v>743</v>
      </c>
      <c r="G45" s="20"/>
      <c r="H45" s="20"/>
      <c r="J45" s="20"/>
      <c r="K45" s="20"/>
      <c r="L45" s="205">
        <v>0</v>
      </c>
      <c r="M45" s="20" t="s">
        <v>43</v>
      </c>
    </row>
    <row r="46" spans="2:14" ht="16.149999999999999" customHeight="1" x14ac:dyDescent="0.25">
      <c r="F46" s="20" t="s">
        <v>753</v>
      </c>
      <c r="G46" s="20"/>
      <c r="H46" s="20"/>
      <c r="J46" s="20"/>
      <c r="K46" s="20"/>
      <c r="L46" s="483">
        <v>0</v>
      </c>
      <c r="M46" s="20" t="s">
        <v>43</v>
      </c>
    </row>
    <row r="47" spans="2:14" ht="16.149999999999999" customHeight="1" x14ac:dyDescent="0.25">
      <c r="F47" s="20"/>
      <c r="G47" s="20"/>
      <c r="H47" s="20"/>
      <c r="J47" s="20"/>
      <c r="K47" s="20"/>
      <c r="L47" s="475"/>
      <c r="M47" s="20"/>
    </row>
    <row r="48" spans="2:14" ht="16.149999999999999" customHeight="1" x14ac:dyDescent="0.25">
      <c r="C48" s="9" t="s">
        <v>653</v>
      </c>
      <c r="D48" s="9"/>
    </row>
    <row r="49" spans="2:13" ht="16.149999999999999" customHeight="1" x14ac:dyDescent="0.25">
      <c r="E49" s="511" t="s">
        <v>36</v>
      </c>
      <c r="F49" s="512"/>
      <c r="G49" s="512"/>
      <c r="H49" s="512"/>
      <c r="I49" s="512"/>
      <c r="J49" s="512"/>
      <c r="K49" s="512"/>
      <c r="L49" s="512"/>
      <c r="M49" s="513"/>
    </row>
    <row r="50" spans="2:13" ht="5.25" customHeight="1" x14ac:dyDescent="0.25">
      <c r="E50" s="20"/>
      <c r="F50" s="20"/>
      <c r="G50" s="20"/>
      <c r="H50" s="20"/>
      <c r="I50" s="20"/>
      <c r="J50" s="20"/>
      <c r="K50" s="20"/>
      <c r="L50" s="20"/>
      <c r="M50" s="20"/>
    </row>
    <row r="51" spans="2:13" ht="16.149999999999999" customHeight="1" x14ac:dyDescent="0.25">
      <c r="F51" s="20" t="s">
        <v>660</v>
      </c>
      <c r="G51" s="20"/>
      <c r="H51" s="20"/>
      <c r="J51" s="20"/>
      <c r="K51" s="20"/>
      <c r="L51" s="205">
        <v>0</v>
      </c>
      <c r="M51" s="20" t="s">
        <v>43</v>
      </c>
    </row>
    <row r="52" spans="2:13" ht="16.149999999999999" customHeight="1" x14ac:dyDescent="0.25">
      <c r="E52" s="20"/>
      <c r="F52" s="20"/>
      <c r="G52" s="20"/>
      <c r="H52" s="20"/>
      <c r="I52" s="20"/>
      <c r="J52" s="20"/>
      <c r="K52" s="20"/>
      <c r="L52" s="20"/>
      <c r="M52" s="20"/>
    </row>
    <row r="53" spans="2:13" ht="16.149999999999999" customHeight="1" x14ac:dyDescent="0.25">
      <c r="C53" s="9" t="s">
        <v>651</v>
      </c>
      <c r="D53" s="9"/>
    </row>
    <row r="54" spans="2:13" ht="16.149999999999999" customHeight="1" x14ac:dyDescent="0.25">
      <c r="E54" s="497" t="s">
        <v>36</v>
      </c>
      <c r="F54" s="498"/>
      <c r="G54" s="498"/>
      <c r="H54" s="498"/>
      <c r="I54" s="498"/>
      <c r="J54" s="498"/>
      <c r="K54" s="498"/>
      <c r="L54" s="498"/>
      <c r="M54" s="499"/>
    </row>
    <row r="55" spans="2:13" ht="4.5" customHeight="1" x14ac:dyDescent="0.25">
      <c r="E55" s="174"/>
      <c r="F55" s="174"/>
      <c r="G55" s="174"/>
      <c r="H55" s="174"/>
      <c r="I55" s="174"/>
      <c r="J55" s="174"/>
      <c r="K55" s="174"/>
      <c r="L55" s="174"/>
      <c r="M55" s="174"/>
    </row>
    <row r="56" spans="2:13" ht="16.149999999999999" customHeight="1" x14ac:dyDescent="0.25">
      <c r="E56" s="497" t="s">
        <v>36</v>
      </c>
      <c r="F56" s="498"/>
      <c r="G56" s="498"/>
      <c r="H56" s="498"/>
      <c r="I56" s="498"/>
      <c r="J56" s="498"/>
      <c r="K56" s="498"/>
      <c r="L56" s="498"/>
      <c r="M56" s="499"/>
    </row>
    <row r="57" spans="2:13" ht="7.9" customHeight="1" x14ac:dyDescent="0.25">
      <c r="E57" s="20"/>
      <c r="F57" s="20"/>
      <c r="G57" s="20"/>
      <c r="H57" s="20"/>
      <c r="I57" s="20"/>
      <c r="J57" s="20"/>
      <c r="K57" s="20"/>
      <c r="L57" s="20"/>
      <c r="M57" s="20"/>
    </row>
    <row r="58" spans="2:13" ht="16.149999999999999" customHeight="1" x14ac:dyDescent="0.25">
      <c r="E58" s="20"/>
      <c r="F58" s="20" t="s">
        <v>315</v>
      </c>
      <c r="G58" s="20"/>
      <c r="H58" s="20"/>
      <c r="I58" s="20"/>
      <c r="J58" s="20"/>
      <c r="K58" s="20"/>
      <c r="L58" s="205">
        <v>0</v>
      </c>
      <c r="M58" s="20" t="s">
        <v>43</v>
      </c>
    </row>
    <row r="59" spans="2:13" ht="16.149999999999999" customHeight="1" x14ac:dyDescent="0.25">
      <c r="E59" s="20"/>
      <c r="F59" s="21" t="s">
        <v>316</v>
      </c>
      <c r="H59" s="21"/>
      <c r="I59" s="21"/>
      <c r="J59" s="21"/>
      <c r="K59" s="21"/>
      <c r="L59" s="205">
        <v>0</v>
      </c>
      <c r="M59" s="20" t="s">
        <v>43</v>
      </c>
    </row>
    <row r="60" spans="2:13" ht="16.149999999999999" customHeight="1" x14ac:dyDescent="0.25">
      <c r="E60" s="20"/>
      <c r="F60" s="20" t="s">
        <v>317</v>
      </c>
      <c r="H60" s="20"/>
      <c r="I60" s="20"/>
      <c r="J60" s="20"/>
      <c r="K60" s="20"/>
      <c r="L60" s="205">
        <v>0</v>
      </c>
      <c r="M60" s="20" t="s">
        <v>43</v>
      </c>
    </row>
    <row r="61" spans="2:13" ht="16.149999999999999" customHeight="1" x14ac:dyDescent="0.25">
      <c r="E61" s="20"/>
      <c r="F61" s="20" t="s">
        <v>319</v>
      </c>
      <c r="H61" s="20"/>
      <c r="I61" s="20"/>
      <c r="J61" s="20"/>
      <c r="K61" s="20"/>
      <c r="L61" s="205">
        <v>0</v>
      </c>
      <c r="M61" s="20" t="s">
        <v>43</v>
      </c>
    </row>
    <row r="62" spans="2:13" ht="16.149999999999999" customHeight="1" x14ac:dyDescent="0.25">
      <c r="E62" s="20"/>
      <c r="F62" s="20" t="s">
        <v>318</v>
      </c>
      <c r="H62" s="20"/>
      <c r="I62" s="20"/>
      <c r="J62" s="20"/>
      <c r="K62" s="20"/>
      <c r="L62" s="205">
        <v>0</v>
      </c>
      <c r="M62" s="20" t="s">
        <v>43</v>
      </c>
    </row>
    <row r="63" spans="2:13" ht="16.149999999999999" customHeight="1" x14ac:dyDescent="0.25">
      <c r="E63" s="20"/>
      <c r="F63" s="20"/>
      <c r="H63" s="20"/>
      <c r="I63" s="20"/>
      <c r="J63" s="20"/>
      <c r="K63" s="20"/>
      <c r="L63" s="22"/>
      <c r="M63" s="20"/>
    </row>
    <row r="64" spans="2:13" x14ac:dyDescent="0.25">
      <c r="B64" s="9">
        <v>4</v>
      </c>
      <c r="C64" s="10" t="s">
        <v>628</v>
      </c>
      <c r="D64" s="10"/>
      <c r="E64" s="17"/>
      <c r="F64" s="10"/>
      <c r="G64" s="10"/>
      <c r="H64" s="10"/>
      <c r="I64" s="10"/>
      <c r="J64" s="10"/>
      <c r="K64" s="10"/>
      <c r="L64" s="184"/>
      <c r="M64" s="185">
        <v>0</v>
      </c>
    </row>
    <row r="65" spans="3:13" ht="7.5" customHeight="1" x14ac:dyDescent="0.25">
      <c r="C65" s="9"/>
      <c r="D65" s="9"/>
      <c r="E65" s="9"/>
      <c r="F65" s="9"/>
      <c r="G65" s="9"/>
      <c r="H65" s="9"/>
      <c r="I65" s="9"/>
      <c r="J65" s="9"/>
      <c r="K65" s="9"/>
      <c r="L65" s="19"/>
      <c r="M65" s="16"/>
    </row>
    <row r="66" spans="3:13" ht="19.149999999999999" customHeight="1" x14ac:dyDescent="0.25">
      <c r="C66" s="506" t="s">
        <v>633</v>
      </c>
      <c r="D66" s="506"/>
      <c r="E66" s="506"/>
      <c r="F66" s="506"/>
      <c r="G66" s="506"/>
      <c r="H66" s="506"/>
      <c r="I66" s="506"/>
      <c r="J66" s="506"/>
      <c r="K66" s="506"/>
      <c r="L66" s="506"/>
      <c r="M66" s="506"/>
    </row>
    <row r="67" spans="3:13" ht="4.5" customHeight="1" x14ac:dyDescent="0.25">
      <c r="C67" s="9"/>
      <c r="D67" s="9"/>
    </row>
    <row r="68" spans="3:13" x14ac:dyDescent="0.25">
      <c r="E68" s="7" t="s">
        <v>629</v>
      </c>
      <c r="H68" s="20"/>
      <c r="I68" s="20"/>
      <c r="J68" s="20"/>
      <c r="K68" s="530" t="s">
        <v>630</v>
      </c>
      <c r="L68" s="531"/>
    </row>
    <row r="69" spans="3:13" s="23" customFormat="1" ht="4.5" customHeight="1" x14ac:dyDescent="0.25"/>
    <row r="70" spans="3:13" x14ac:dyDescent="0.25">
      <c r="E70" s="7" t="s">
        <v>330</v>
      </c>
      <c r="G70" s="497" t="s">
        <v>631</v>
      </c>
      <c r="H70" s="498"/>
      <c r="I70" s="498"/>
      <c r="J70" s="498"/>
      <c r="K70" s="498"/>
      <c r="L70" s="499"/>
    </row>
    <row r="71" spans="3:13" x14ac:dyDescent="0.25">
      <c r="E71" s="7" t="s">
        <v>329</v>
      </c>
      <c r="G71" s="494">
        <v>0</v>
      </c>
      <c r="H71" s="495"/>
      <c r="I71" s="495"/>
      <c r="J71" s="495"/>
      <c r="K71" s="495"/>
      <c r="L71" s="496"/>
    </row>
    <row r="72" spans="3:13" ht="4.5" customHeight="1" x14ac:dyDescent="0.25"/>
    <row r="73" spans="3:13" x14ac:dyDescent="0.25">
      <c r="E73" s="7" t="s">
        <v>330</v>
      </c>
      <c r="G73" s="497" t="s">
        <v>631</v>
      </c>
      <c r="H73" s="498"/>
      <c r="I73" s="498"/>
      <c r="J73" s="498"/>
      <c r="K73" s="498"/>
      <c r="L73" s="499"/>
    </row>
    <row r="74" spans="3:13" x14ac:dyDescent="0.25">
      <c r="E74" s="7" t="s">
        <v>329</v>
      </c>
      <c r="G74" s="494">
        <v>0</v>
      </c>
      <c r="H74" s="495"/>
      <c r="I74" s="495"/>
      <c r="J74" s="495"/>
      <c r="K74" s="495"/>
      <c r="L74" s="496"/>
    </row>
    <row r="75" spans="3:13" s="23" customFormat="1" ht="4.5" customHeight="1" x14ac:dyDescent="0.25"/>
    <row r="76" spans="3:13" x14ac:dyDescent="0.25">
      <c r="E76" s="7" t="s">
        <v>330</v>
      </c>
      <c r="G76" s="497" t="s">
        <v>631</v>
      </c>
      <c r="H76" s="498"/>
      <c r="I76" s="498"/>
      <c r="J76" s="498"/>
      <c r="K76" s="498"/>
      <c r="L76" s="499"/>
    </row>
    <row r="77" spans="3:13" x14ac:dyDescent="0.25">
      <c r="E77" s="7" t="s">
        <v>329</v>
      </c>
      <c r="G77" s="494">
        <v>0</v>
      </c>
      <c r="H77" s="495"/>
      <c r="I77" s="495"/>
      <c r="J77" s="495"/>
      <c r="K77" s="495"/>
      <c r="L77" s="496"/>
    </row>
    <row r="78" spans="3:13" ht="4.5" customHeight="1" x14ac:dyDescent="0.25"/>
    <row r="79" spans="3:13" x14ac:dyDescent="0.25">
      <c r="E79" s="7" t="s">
        <v>330</v>
      </c>
      <c r="G79" s="497" t="s">
        <v>631</v>
      </c>
      <c r="H79" s="498"/>
      <c r="I79" s="498"/>
      <c r="J79" s="498"/>
      <c r="K79" s="498"/>
      <c r="L79" s="499"/>
    </row>
    <row r="80" spans="3:13" x14ac:dyDescent="0.25">
      <c r="E80" s="7" t="s">
        <v>329</v>
      </c>
      <c r="G80" s="494">
        <v>0</v>
      </c>
      <c r="H80" s="495"/>
      <c r="I80" s="495"/>
      <c r="J80" s="495"/>
      <c r="K80" s="495"/>
      <c r="L80" s="496"/>
    </row>
    <row r="81" spans="5:13" s="23" customFormat="1" ht="4.5" customHeight="1" x14ac:dyDescent="0.25"/>
    <row r="82" spans="5:13" x14ac:dyDescent="0.25">
      <c r="E82" s="7" t="s">
        <v>330</v>
      </c>
      <c r="G82" s="497" t="s">
        <v>631</v>
      </c>
      <c r="H82" s="498"/>
      <c r="I82" s="498"/>
      <c r="J82" s="498"/>
      <c r="K82" s="498"/>
      <c r="L82" s="499"/>
    </row>
    <row r="83" spans="5:13" x14ac:dyDescent="0.25">
      <c r="E83" s="7" t="s">
        <v>329</v>
      </c>
      <c r="G83" s="494">
        <v>0</v>
      </c>
      <c r="H83" s="495"/>
      <c r="I83" s="495"/>
      <c r="J83" s="495"/>
      <c r="K83" s="495"/>
      <c r="L83" s="496"/>
    </row>
    <row r="84" spans="5:13" ht="4.5" customHeight="1" x14ac:dyDescent="0.25"/>
    <row r="85" spans="5:13" x14ac:dyDescent="0.25">
      <c r="E85" s="7" t="s">
        <v>330</v>
      </c>
      <c r="G85" s="497" t="s">
        <v>631</v>
      </c>
      <c r="H85" s="498"/>
      <c r="I85" s="498"/>
      <c r="J85" s="498"/>
      <c r="K85" s="498"/>
      <c r="L85" s="499"/>
    </row>
    <row r="86" spans="5:13" x14ac:dyDescent="0.25">
      <c r="E86" s="7" t="s">
        <v>329</v>
      </c>
      <c r="G86" s="494">
        <v>0</v>
      </c>
      <c r="H86" s="495"/>
      <c r="I86" s="495"/>
      <c r="J86" s="495"/>
      <c r="K86" s="495"/>
      <c r="L86" s="496"/>
    </row>
    <row r="87" spans="5:13" x14ac:dyDescent="0.25">
      <c r="G87" s="20"/>
      <c r="H87" s="20"/>
      <c r="I87" s="20"/>
      <c r="J87" s="20"/>
      <c r="K87" s="20"/>
      <c r="L87" s="20"/>
    </row>
    <row r="88" spans="5:13" x14ac:dyDescent="0.25">
      <c r="E88" s="7" t="s">
        <v>632</v>
      </c>
      <c r="G88" s="20"/>
      <c r="H88" s="20"/>
      <c r="I88" s="20"/>
      <c r="J88" s="20"/>
      <c r="K88" s="206">
        <f>G71+G74+G77+G80+G83+G86</f>
        <v>0</v>
      </c>
      <c r="L88" s="20"/>
    </row>
    <row r="89" spans="5:13" ht="4.9000000000000004" customHeight="1" x14ac:dyDescent="0.25">
      <c r="E89" s="20"/>
      <c r="F89" s="20"/>
      <c r="H89" s="20"/>
      <c r="I89" s="20"/>
      <c r="J89" s="20"/>
      <c r="K89" s="20"/>
      <c r="L89" s="22"/>
      <c r="M89" s="20"/>
    </row>
    <row r="90" spans="5:13" x14ac:dyDescent="0.25">
      <c r="E90" s="7" t="s">
        <v>634</v>
      </c>
      <c r="G90" s="20"/>
      <c r="H90" s="20"/>
      <c r="I90" s="20"/>
      <c r="J90" s="20"/>
      <c r="K90" s="465" t="e">
        <f>K88/K68</f>
        <v>#VALUE!</v>
      </c>
      <c r="L90" s="20"/>
    </row>
    <row r="91" spans="5:13" ht="4.9000000000000004" customHeight="1" x14ac:dyDescent="0.25">
      <c r="E91" s="20"/>
      <c r="F91" s="20"/>
      <c r="H91" s="20"/>
      <c r="I91" s="20"/>
      <c r="J91" s="20"/>
      <c r="K91" s="20"/>
      <c r="L91" s="22"/>
      <c r="M91" s="20"/>
    </row>
    <row r="92" spans="5:13" x14ac:dyDescent="0.25">
      <c r="E92" s="7" t="s">
        <v>635</v>
      </c>
      <c r="G92" s="497" t="s">
        <v>638</v>
      </c>
      <c r="H92" s="498"/>
      <c r="I92" s="498"/>
      <c r="J92" s="498"/>
      <c r="K92" s="498"/>
      <c r="L92" s="499"/>
    </row>
    <row r="93" spans="5:13" s="21" customFormat="1" x14ac:dyDescent="0.25">
      <c r="G93" s="20"/>
      <c r="H93" s="20"/>
      <c r="I93" s="20"/>
      <c r="J93" s="20"/>
      <c r="K93" s="20"/>
      <c r="L93" s="20"/>
    </row>
    <row r="94" spans="5:13" x14ac:dyDescent="0.25">
      <c r="E94" s="451" t="s">
        <v>657</v>
      </c>
      <c r="G94" s="20"/>
      <c r="H94" s="20"/>
      <c r="I94" s="20"/>
      <c r="J94" s="20"/>
      <c r="K94" s="20"/>
      <c r="L94" s="20"/>
    </row>
    <row r="95" spans="5:13" x14ac:dyDescent="0.25">
      <c r="E95" s="192"/>
      <c r="G95" s="20"/>
      <c r="H95" s="20"/>
      <c r="I95" s="20"/>
      <c r="J95" s="20"/>
      <c r="K95" s="20"/>
      <c r="L95" s="20"/>
    </row>
    <row r="96" spans="5:13" x14ac:dyDescent="0.25">
      <c r="G96" s="20"/>
      <c r="H96" s="20"/>
      <c r="I96" s="20"/>
      <c r="J96" s="20"/>
      <c r="K96" s="20"/>
      <c r="L96" s="20"/>
    </row>
    <row r="97" spans="2:13" x14ac:dyDescent="0.25">
      <c r="B97" s="9">
        <v>5</v>
      </c>
      <c r="C97" s="10" t="s">
        <v>625</v>
      </c>
      <c r="D97" s="10"/>
      <c r="E97" s="17"/>
      <c r="F97" s="10"/>
      <c r="G97" s="10"/>
      <c r="H97" s="10"/>
      <c r="I97" s="10"/>
      <c r="J97" s="10"/>
      <c r="K97" s="10"/>
      <c r="L97" s="184"/>
      <c r="M97" s="185">
        <v>0</v>
      </c>
    </row>
    <row r="98" spans="2:13" ht="7.5" customHeight="1" x14ac:dyDescent="0.25">
      <c r="C98" s="9"/>
      <c r="D98" s="9"/>
      <c r="E98" s="9"/>
      <c r="F98" s="9"/>
      <c r="G98" s="9"/>
      <c r="H98" s="9"/>
      <c r="I98" s="9"/>
      <c r="J98" s="9"/>
      <c r="K98" s="9"/>
      <c r="L98" s="19"/>
      <c r="M98" s="16"/>
    </row>
    <row r="99" spans="2:13" ht="26.25" customHeight="1" x14ac:dyDescent="0.25">
      <c r="C99" s="506" t="s">
        <v>626</v>
      </c>
      <c r="D99" s="506"/>
      <c r="E99" s="506"/>
      <c r="F99" s="506"/>
      <c r="G99" s="506"/>
      <c r="H99" s="506"/>
      <c r="I99" s="506"/>
      <c r="J99" s="506"/>
      <c r="K99" s="506"/>
      <c r="L99" s="506"/>
      <c r="M99" s="506"/>
    </row>
    <row r="100" spans="2:13" ht="6.75" customHeight="1" x14ac:dyDescent="0.25">
      <c r="C100" s="9"/>
      <c r="D100" s="9"/>
    </row>
    <row r="101" spans="2:13" x14ac:dyDescent="0.25">
      <c r="E101" s="7" t="s">
        <v>632</v>
      </c>
      <c r="H101" s="195"/>
      <c r="J101" s="195"/>
      <c r="K101" s="207">
        <f>K88</f>
        <v>0</v>
      </c>
    </row>
    <row r="102" spans="2:13" x14ac:dyDescent="0.25">
      <c r="E102" s="7" t="s">
        <v>627</v>
      </c>
      <c r="H102" s="195"/>
      <c r="J102" s="195"/>
      <c r="K102" s="207">
        <v>0</v>
      </c>
    </row>
    <row r="103" spans="2:13" x14ac:dyDescent="0.25">
      <c r="E103" s="7" t="s">
        <v>741</v>
      </c>
      <c r="H103" s="195"/>
      <c r="J103" s="195"/>
      <c r="K103" s="474" t="e">
        <f>K102/K101</f>
        <v>#DIV/0!</v>
      </c>
    </row>
    <row r="104" spans="2:13" x14ac:dyDescent="0.25">
      <c r="H104" s="195"/>
      <c r="J104" s="195"/>
      <c r="K104" s="201"/>
    </row>
    <row r="105" spans="2:13" x14ac:dyDescent="0.25">
      <c r="B105" s="9">
        <v>6</v>
      </c>
      <c r="C105" s="10" t="s">
        <v>443</v>
      </c>
      <c r="D105" s="10"/>
      <c r="E105" s="17"/>
      <c r="F105" s="10"/>
      <c r="G105" s="10"/>
      <c r="H105" s="10"/>
      <c r="I105" s="10"/>
      <c r="J105" s="10"/>
      <c r="K105" s="10"/>
      <c r="L105" s="184"/>
      <c r="M105" s="185">
        <v>0</v>
      </c>
    </row>
    <row r="106" spans="2:13" ht="7.5" customHeight="1" x14ac:dyDescent="0.25">
      <c r="C106" s="9"/>
      <c r="D106" s="9"/>
      <c r="E106" s="9"/>
      <c r="F106" s="9"/>
      <c r="G106" s="9"/>
      <c r="H106" s="9"/>
      <c r="I106" s="9"/>
      <c r="J106" s="9"/>
      <c r="K106" s="9"/>
      <c r="L106" s="19"/>
      <c r="M106" s="16"/>
    </row>
    <row r="107" spans="2:13" x14ac:dyDescent="0.25">
      <c r="C107" s="192" t="s">
        <v>452</v>
      </c>
    </row>
    <row r="108" spans="2:13" ht="6.75" customHeight="1" x14ac:dyDescent="0.25">
      <c r="C108" s="9"/>
      <c r="D108" s="9"/>
    </row>
    <row r="109" spans="2:13" x14ac:dyDescent="0.25">
      <c r="E109" s="7" t="s">
        <v>440</v>
      </c>
      <c r="I109" s="503" t="s">
        <v>458</v>
      </c>
      <c r="J109" s="504"/>
      <c r="K109" s="504"/>
      <c r="L109" s="505"/>
    </row>
    <row r="110" spans="2:13" x14ac:dyDescent="0.25">
      <c r="E110" s="7" t="s">
        <v>459</v>
      </c>
      <c r="H110" s="195"/>
      <c r="I110" s="507" t="s">
        <v>444</v>
      </c>
      <c r="J110" s="508"/>
      <c r="K110" s="508"/>
      <c r="L110" s="509"/>
    </row>
    <row r="111" spans="2:13" x14ac:dyDescent="0.25">
      <c r="E111" s="7" t="s">
        <v>552</v>
      </c>
      <c r="H111" s="195"/>
      <c r="I111" s="507" t="s">
        <v>553</v>
      </c>
      <c r="J111" s="508"/>
      <c r="K111" s="508"/>
      <c r="L111" s="509"/>
    </row>
    <row r="112" spans="2:13" x14ac:dyDescent="0.25">
      <c r="G112" s="193"/>
      <c r="H112" s="195"/>
      <c r="I112" s="199"/>
      <c r="J112" s="199"/>
      <c r="K112" s="196"/>
      <c r="L112" s="196"/>
    </row>
    <row r="113" spans="2:13" x14ac:dyDescent="0.25">
      <c r="B113" s="9">
        <v>7</v>
      </c>
      <c r="C113" s="10" t="s">
        <v>4</v>
      </c>
      <c r="D113" s="10"/>
      <c r="E113" s="17"/>
      <c r="F113" s="10"/>
      <c r="G113" s="10"/>
      <c r="H113" s="10"/>
      <c r="I113" s="10"/>
      <c r="J113" s="10"/>
      <c r="K113" s="10"/>
      <c r="L113" s="184"/>
      <c r="M113" s="185">
        <v>0</v>
      </c>
    </row>
    <row r="114" spans="2:13" ht="7.5" customHeight="1" x14ac:dyDescent="0.25">
      <c r="C114" s="9"/>
      <c r="D114" s="9"/>
      <c r="F114" s="9"/>
      <c r="G114" s="9"/>
      <c r="H114" s="9"/>
      <c r="I114" s="9"/>
      <c r="J114" s="9"/>
      <c r="K114" s="9"/>
      <c r="L114" s="19"/>
      <c r="M114" s="16"/>
    </row>
    <row r="115" spans="2:13" x14ac:dyDescent="0.25">
      <c r="C115" s="9" t="s">
        <v>44</v>
      </c>
      <c r="D115" s="9"/>
    </row>
    <row r="116" spans="2:13" ht="4.5" customHeight="1" x14ac:dyDescent="0.25">
      <c r="C116" s="9"/>
      <c r="D116" s="9"/>
    </row>
    <row r="117" spans="2:13" x14ac:dyDescent="0.25">
      <c r="E117" s="536" t="s">
        <v>740</v>
      </c>
      <c r="F117" s="537"/>
    </row>
    <row r="118" spans="2:13" s="21" customFormat="1" x14ac:dyDescent="0.25">
      <c r="E118" s="200"/>
      <c r="F118" s="200"/>
    </row>
    <row r="120" spans="2:13" x14ac:dyDescent="0.25">
      <c r="B120" s="9">
        <v>8</v>
      </c>
      <c r="C120" s="10" t="s">
        <v>548</v>
      </c>
      <c r="D120" s="10"/>
      <c r="E120" s="17"/>
      <c r="F120" s="10"/>
      <c r="G120" s="10"/>
      <c r="H120" s="10"/>
      <c r="I120" s="10"/>
      <c r="J120" s="10"/>
      <c r="K120" s="10"/>
      <c r="L120" s="184"/>
      <c r="M120" s="185">
        <v>0</v>
      </c>
    </row>
    <row r="121" spans="2:13" ht="7.5" customHeight="1" x14ac:dyDescent="0.25"/>
    <row r="122" spans="2:13" ht="27.75" customHeight="1" x14ac:dyDescent="0.25">
      <c r="C122" s="506" t="s">
        <v>456</v>
      </c>
      <c r="D122" s="506"/>
      <c r="E122" s="506"/>
      <c r="F122" s="506"/>
      <c r="G122" s="506"/>
      <c r="H122" s="506"/>
      <c r="I122" s="506"/>
      <c r="J122" s="506"/>
      <c r="K122" s="506"/>
      <c r="L122" s="506"/>
      <c r="M122" s="506"/>
    </row>
    <row r="123" spans="2:13" ht="4.5" customHeight="1" x14ac:dyDescent="0.25">
      <c r="C123" s="9"/>
      <c r="D123" s="9"/>
      <c r="E123" s="9"/>
      <c r="F123" s="9"/>
      <c r="G123" s="9"/>
      <c r="H123" s="9"/>
      <c r="I123" s="9"/>
      <c r="J123" s="9"/>
      <c r="K123" s="9"/>
      <c r="L123" s="9"/>
      <c r="M123" s="9"/>
    </row>
    <row r="124" spans="2:13" x14ac:dyDescent="0.25">
      <c r="D124" s="192" t="s">
        <v>356</v>
      </c>
    </row>
    <row r="125" spans="2:13" x14ac:dyDescent="0.25">
      <c r="D125" s="192"/>
      <c r="E125" s="7" t="s">
        <v>555</v>
      </c>
      <c r="I125" s="500" t="s">
        <v>556</v>
      </c>
      <c r="J125" s="501"/>
      <c r="K125" s="501"/>
      <c r="L125" s="502"/>
    </row>
    <row r="126" spans="2:13" x14ac:dyDescent="0.25">
      <c r="D126" s="192"/>
      <c r="I126" s="458"/>
      <c r="J126" s="459"/>
      <c r="K126" s="459"/>
      <c r="L126" s="460"/>
    </row>
    <row r="127" spans="2:13" x14ac:dyDescent="0.25">
      <c r="D127" s="192"/>
      <c r="E127" s="7" t="s">
        <v>453</v>
      </c>
      <c r="I127" s="500" t="s">
        <v>355</v>
      </c>
      <c r="J127" s="501"/>
      <c r="K127" s="501"/>
      <c r="L127" s="502"/>
    </row>
    <row r="128" spans="2:13" x14ac:dyDescent="0.25">
      <c r="E128" s="7" t="s">
        <v>454</v>
      </c>
      <c r="H128" s="195"/>
      <c r="I128" s="500" t="s">
        <v>354</v>
      </c>
      <c r="J128" s="501"/>
      <c r="K128" s="501"/>
      <c r="L128" s="502"/>
    </row>
    <row r="129" spans="2:13" x14ac:dyDescent="0.25">
      <c r="E129" s="7" t="s">
        <v>455</v>
      </c>
      <c r="H129" s="195"/>
      <c r="I129" s="500" t="s">
        <v>554</v>
      </c>
      <c r="J129" s="501"/>
      <c r="K129" s="501"/>
      <c r="L129" s="502"/>
    </row>
    <row r="130" spans="2:13" x14ac:dyDescent="0.25">
      <c r="D130" s="202"/>
      <c r="G130" s="193"/>
      <c r="H130" s="195"/>
      <c r="I130" s="196"/>
      <c r="J130" s="196"/>
      <c r="K130" s="196"/>
      <c r="L130" s="196"/>
    </row>
    <row r="131" spans="2:13" x14ac:dyDescent="0.25">
      <c r="B131" s="9">
        <v>9</v>
      </c>
      <c r="C131" s="10" t="s">
        <v>37</v>
      </c>
      <c r="D131" s="10"/>
      <c r="E131" s="17"/>
      <c r="F131" s="10"/>
      <c r="G131" s="10"/>
      <c r="H131" s="10"/>
      <c r="I131" s="10"/>
      <c r="J131" s="10"/>
      <c r="K131" s="10"/>
      <c r="L131" s="184"/>
      <c r="M131" s="185">
        <v>0</v>
      </c>
    </row>
    <row r="132" spans="2:13" ht="7.5" customHeight="1" x14ac:dyDescent="0.25"/>
    <row r="133" spans="2:13" ht="29.25" customHeight="1" x14ac:dyDescent="0.25">
      <c r="C133" s="506" t="s">
        <v>462</v>
      </c>
      <c r="D133" s="506"/>
      <c r="E133" s="506"/>
      <c r="F133" s="506"/>
      <c r="G133" s="506"/>
      <c r="H133" s="506"/>
      <c r="I133" s="506"/>
      <c r="J133" s="506"/>
      <c r="K133" s="506"/>
      <c r="L133" s="506"/>
      <c r="M133" s="506"/>
    </row>
    <row r="134" spans="2:13" ht="4.5" customHeight="1" x14ac:dyDescent="0.25">
      <c r="C134" s="9"/>
    </row>
    <row r="135" spans="2:13" x14ac:dyDescent="0.25">
      <c r="E135" s="497" t="s">
        <v>352</v>
      </c>
      <c r="F135" s="498"/>
      <c r="G135" s="498"/>
      <c r="H135" s="498"/>
      <c r="I135" s="498"/>
      <c r="J135" s="498"/>
      <c r="K135" s="498"/>
      <c r="L135" s="498"/>
      <c r="M135" s="499"/>
    </row>
    <row r="136" spans="2:13" x14ac:dyDescent="0.25">
      <c r="E136" s="21"/>
      <c r="F136" s="20"/>
      <c r="G136" s="20"/>
      <c r="H136" s="20"/>
      <c r="I136" s="20"/>
      <c r="J136" s="20"/>
      <c r="K136" s="20"/>
      <c r="L136" s="20"/>
      <c r="M136" s="20"/>
    </row>
    <row r="137" spans="2:13" x14ac:dyDescent="0.25">
      <c r="E137" s="21"/>
      <c r="F137" s="20" t="s">
        <v>86</v>
      </c>
      <c r="G137" s="20"/>
      <c r="H137" s="20"/>
      <c r="I137" s="20"/>
      <c r="J137" s="20"/>
      <c r="K137" s="20"/>
      <c r="L137" s="205">
        <v>0</v>
      </c>
      <c r="M137" s="20" t="s">
        <v>43</v>
      </c>
    </row>
    <row r="138" spans="2:13" ht="4.5" customHeight="1" x14ac:dyDescent="0.25">
      <c r="E138" s="20"/>
      <c r="F138" s="532" t="s">
        <v>45</v>
      </c>
      <c r="G138" s="532"/>
      <c r="H138" s="532"/>
      <c r="I138" s="532"/>
      <c r="J138" s="532"/>
      <c r="K138" s="532"/>
    </row>
    <row r="139" spans="2:13" x14ac:dyDescent="0.25">
      <c r="E139" s="20"/>
      <c r="F139" s="532"/>
      <c r="G139" s="532"/>
      <c r="H139" s="532"/>
      <c r="I139" s="532"/>
      <c r="J139" s="532"/>
      <c r="K139" s="532"/>
      <c r="L139" s="205">
        <v>0</v>
      </c>
      <c r="M139" s="20" t="s">
        <v>43</v>
      </c>
    </row>
    <row r="140" spans="2:13" x14ac:dyDescent="0.25">
      <c r="F140" s="7" t="s">
        <v>46</v>
      </c>
      <c r="L140" s="205">
        <v>0</v>
      </c>
      <c r="M140" s="20" t="s">
        <v>3</v>
      </c>
    </row>
    <row r="141" spans="2:13" x14ac:dyDescent="0.25">
      <c r="L141" s="22"/>
      <c r="M141" s="20"/>
    </row>
    <row r="143" spans="2:13" x14ac:dyDescent="0.25">
      <c r="B143" s="9">
        <v>10</v>
      </c>
      <c r="C143" s="10" t="s">
        <v>359</v>
      </c>
      <c r="D143" s="10"/>
      <c r="E143" s="17"/>
      <c r="F143" s="10"/>
      <c r="G143" s="10"/>
      <c r="H143" s="10"/>
      <c r="I143" s="10"/>
      <c r="J143" s="10"/>
      <c r="K143" s="10"/>
      <c r="L143" s="184"/>
      <c r="M143" s="185">
        <v>0</v>
      </c>
    </row>
    <row r="144" spans="2:13" ht="7.5" customHeight="1" x14ac:dyDescent="0.25">
      <c r="C144" s="9"/>
      <c r="D144" s="9"/>
      <c r="E144" s="9"/>
      <c r="F144" s="9"/>
      <c r="G144" s="9"/>
      <c r="H144" s="9"/>
      <c r="I144" s="9"/>
      <c r="J144" s="9"/>
      <c r="K144" s="9"/>
      <c r="L144" s="19"/>
      <c r="M144" s="16"/>
    </row>
    <row r="145" spans="2:13" ht="27" customHeight="1" x14ac:dyDescent="0.25">
      <c r="C145" s="506" t="s">
        <v>429</v>
      </c>
      <c r="D145" s="506"/>
      <c r="E145" s="506"/>
      <c r="F145" s="506"/>
      <c r="G145" s="506"/>
      <c r="H145" s="506"/>
      <c r="I145" s="506"/>
      <c r="J145" s="506"/>
      <c r="K145" s="506"/>
      <c r="L145" s="506"/>
      <c r="M145" s="506"/>
    </row>
    <row r="146" spans="2:13" ht="4.5" customHeight="1" x14ac:dyDescent="0.25">
      <c r="C146" s="12"/>
      <c r="D146" s="12"/>
      <c r="E146" s="12"/>
      <c r="F146" s="12"/>
      <c r="G146" s="12"/>
      <c r="H146" s="12"/>
      <c r="I146" s="12"/>
      <c r="J146" s="12"/>
      <c r="K146" s="12"/>
      <c r="L146" s="12"/>
      <c r="M146" s="12"/>
    </row>
    <row r="147" spans="2:13" x14ac:dyDescent="0.25">
      <c r="C147" s="12"/>
      <c r="D147" s="12"/>
      <c r="E147" s="203" t="s">
        <v>360</v>
      </c>
      <c r="F147" s="12"/>
      <c r="G147" s="497" t="s">
        <v>739</v>
      </c>
      <c r="H147" s="498"/>
      <c r="I147" s="499"/>
      <c r="J147" s="20"/>
      <c r="K147" s="20"/>
      <c r="L147" s="12"/>
      <c r="M147" s="12"/>
    </row>
    <row r="148" spans="2:13" x14ac:dyDescent="0.25">
      <c r="C148" s="202"/>
      <c r="D148" s="202" t="s">
        <v>457</v>
      </c>
      <c r="J148" s="9"/>
      <c r="K148" s="197"/>
      <c r="L148" s="19"/>
      <c r="M148" s="16"/>
    </row>
    <row r="149" spans="2:13" x14ac:dyDescent="0.25">
      <c r="C149" s="202"/>
      <c r="D149" s="202"/>
      <c r="J149" s="9"/>
      <c r="K149" s="197"/>
      <c r="L149" s="19"/>
      <c r="M149" s="16"/>
    </row>
    <row r="150" spans="2:13" x14ac:dyDescent="0.25">
      <c r="C150" s="9"/>
      <c r="D150" s="9"/>
      <c r="E150" s="20"/>
      <c r="F150" s="20"/>
      <c r="G150" s="20"/>
      <c r="H150" s="20"/>
      <c r="I150" s="20"/>
      <c r="J150" s="9"/>
      <c r="K150" s="197"/>
      <c r="L150" s="19"/>
      <c r="M150" s="16"/>
    </row>
    <row r="151" spans="2:13" x14ac:dyDescent="0.25">
      <c r="B151" s="9">
        <v>11</v>
      </c>
      <c r="C151" s="10" t="s">
        <v>361</v>
      </c>
      <c r="D151" s="10"/>
      <c r="E151" s="17"/>
      <c r="F151" s="10"/>
      <c r="G151" s="10"/>
      <c r="H151" s="10"/>
      <c r="I151" s="10"/>
      <c r="J151" s="10"/>
      <c r="K151" s="10"/>
      <c r="L151" s="184"/>
      <c r="M151" s="185">
        <v>0</v>
      </c>
    </row>
    <row r="152" spans="2:13" ht="7.5" customHeight="1" x14ac:dyDescent="0.25">
      <c r="C152" s="9"/>
      <c r="D152" s="9"/>
      <c r="E152" s="9"/>
      <c r="F152" s="9"/>
      <c r="G152" s="9"/>
      <c r="H152" s="9"/>
      <c r="I152" s="9"/>
      <c r="J152" s="9"/>
      <c r="K152" s="9"/>
      <c r="L152" s="19"/>
      <c r="M152" s="16"/>
    </row>
    <row r="153" spans="2:13" ht="27" customHeight="1" x14ac:dyDescent="0.25">
      <c r="C153" s="506" t="s">
        <v>406</v>
      </c>
      <c r="D153" s="506"/>
      <c r="E153" s="506"/>
      <c r="F153" s="506"/>
      <c r="G153" s="506"/>
      <c r="H153" s="506"/>
      <c r="I153" s="506"/>
      <c r="J153" s="506"/>
      <c r="K153" s="506"/>
      <c r="L153" s="506"/>
      <c r="M153" s="506"/>
    </row>
    <row r="154" spans="2:13" ht="4.5" customHeight="1" x14ac:dyDescent="0.25">
      <c r="C154" s="12"/>
      <c r="D154" s="12"/>
      <c r="E154" s="12"/>
      <c r="F154" s="12"/>
      <c r="G154" s="12"/>
      <c r="H154" s="12"/>
      <c r="I154" s="12"/>
      <c r="J154" s="12"/>
      <c r="K154" s="12"/>
      <c r="L154" s="12"/>
      <c r="M154" s="12"/>
    </row>
    <row r="155" spans="2:13" x14ac:dyDescent="0.25">
      <c r="C155" s="12"/>
      <c r="D155" s="12"/>
      <c r="E155" s="203" t="s">
        <v>364</v>
      </c>
      <c r="F155" s="12"/>
      <c r="G155" s="497" t="s">
        <v>36</v>
      </c>
      <c r="H155" s="498"/>
      <c r="I155" s="498"/>
      <c r="J155" s="498"/>
      <c r="K155" s="498"/>
      <c r="L155" s="499"/>
      <c r="M155" s="12"/>
    </row>
    <row r="156" spans="2:13" x14ac:dyDescent="0.25">
      <c r="C156" s="9"/>
      <c r="D156" s="9"/>
      <c r="J156" s="9"/>
      <c r="K156" s="197"/>
      <c r="L156" s="19"/>
      <c r="M156" s="16"/>
    </row>
    <row r="157" spans="2:13" x14ac:dyDescent="0.25">
      <c r="C157" s="9"/>
      <c r="D157" s="9"/>
      <c r="E157" s="20"/>
      <c r="F157" s="20"/>
      <c r="G157" s="20"/>
      <c r="H157" s="20"/>
      <c r="I157" s="20"/>
      <c r="J157" s="9"/>
      <c r="K157" s="197"/>
      <c r="L157" s="19"/>
      <c r="M157" s="16"/>
    </row>
    <row r="158" spans="2:13" x14ac:dyDescent="0.25">
      <c r="B158" s="9">
        <v>12</v>
      </c>
      <c r="C158" s="10" t="s">
        <v>365</v>
      </c>
      <c r="D158" s="10"/>
      <c r="E158" s="17"/>
      <c r="F158" s="10"/>
      <c r="G158" s="10"/>
      <c r="H158" s="10"/>
      <c r="I158" s="10"/>
      <c r="J158" s="10"/>
      <c r="K158" s="10"/>
      <c r="L158" s="184"/>
      <c r="M158" s="185">
        <v>0</v>
      </c>
    </row>
    <row r="159" spans="2:13" ht="7.5" customHeight="1" x14ac:dyDescent="0.25">
      <c r="C159" s="9"/>
      <c r="D159" s="9"/>
      <c r="E159" s="9"/>
      <c r="F159" s="9"/>
      <c r="G159" s="9"/>
      <c r="H159" s="9"/>
      <c r="I159" s="9"/>
      <c r="J159" s="9"/>
      <c r="K159" s="9"/>
      <c r="L159" s="19"/>
      <c r="M159" s="16"/>
    </row>
    <row r="160" spans="2:13" ht="15" customHeight="1" x14ac:dyDescent="0.25">
      <c r="C160" s="506" t="s">
        <v>405</v>
      </c>
      <c r="D160" s="506"/>
      <c r="E160" s="506"/>
      <c r="F160" s="506"/>
      <c r="G160" s="506"/>
      <c r="H160" s="506"/>
      <c r="I160" s="506"/>
      <c r="J160" s="506"/>
      <c r="K160" s="506"/>
      <c r="L160" s="506"/>
      <c r="M160" s="506"/>
    </row>
    <row r="161" spans="2:13" x14ac:dyDescent="0.25">
      <c r="C161" s="506"/>
      <c r="D161" s="506"/>
      <c r="E161" s="506"/>
      <c r="F161" s="506"/>
      <c r="G161" s="506"/>
      <c r="H161" s="506"/>
      <c r="I161" s="506"/>
      <c r="J161" s="506"/>
      <c r="K161" s="506"/>
      <c r="L161" s="506"/>
      <c r="M161" s="506"/>
    </row>
    <row r="162" spans="2:13" ht="4.5" customHeight="1" x14ac:dyDescent="0.25">
      <c r="C162" s="12"/>
      <c r="D162" s="12"/>
      <c r="E162" s="12"/>
      <c r="F162" s="12"/>
      <c r="G162" s="12"/>
      <c r="H162" s="12"/>
      <c r="I162" s="12"/>
      <c r="J162" s="12"/>
      <c r="K162" s="12"/>
      <c r="L162" s="12"/>
      <c r="M162" s="12"/>
    </row>
    <row r="163" spans="2:13" x14ac:dyDescent="0.25">
      <c r="E163" s="7" t="s">
        <v>320</v>
      </c>
      <c r="G163" s="497" t="s">
        <v>422</v>
      </c>
      <c r="H163" s="498"/>
      <c r="I163" s="498"/>
      <c r="J163" s="498"/>
      <c r="K163" s="498"/>
      <c r="L163" s="499"/>
    </row>
    <row r="164" spans="2:13" x14ac:dyDescent="0.25">
      <c r="G164" s="20"/>
      <c r="H164" s="20"/>
      <c r="I164" s="20"/>
      <c r="J164" s="20"/>
      <c r="K164" s="20"/>
      <c r="L164" s="20"/>
    </row>
    <row r="165" spans="2:13" x14ac:dyDescent="0.25">
      <c r="C165" s="12"/>
      <c r="D165" s="12"/>
      <c r="E165" s="12"/>
      <c r="F165" s="12"/>
      <c r="G165" s="12"/>
      <c r="H165" s="12"/>
      <c r="I165" s="12"/>
      <c r="J165" s="12"/>
      <c r="K165" s="12"/>
      <c r="L165" s="12"/>
      <c r="M165" s="12"/>
    </row>
    <row r="166" spans="2:13" x14ac:dyDescent="0.25">
      <c r="B166" s="9">
        <v>13</v>
      </c>
      <c r="C166" s="10" t="s">
        <v>366</v>
      </c>
      <c r="D166" s="10"/>
      <c r="E166" s="17"/>
      <c r="F166" s="10"/>
      <c r="G166" s="10"/>
      <c r="H166" s="10"/>
      <c r="I166" s="10"/>
      <c r="J166" s="10"/>
      <c r="K166" s="10"/>
      <c r="L166" s="184"/>
      <c r="M166" s="185">
        <v>0</v>
      </c>
    </row>
    <row r="167" spans="2:13" ht="7.5" customHeight="1" x14ac:dyDescent="0.25">
      <c r="C167" s="9"/>
      <c r="D167" s="9"/>
      <c r="E167" s="9"/>
      <c r="F167" s="9"/>
      <c r="G167" s="9"/>
      <c r="H167" s="9"/>
      <c r="I167" s="9"/>
      <c r="J167" s="9"/>
      <c r="K167" s="9"/>
      <c r="L167" s="19"/>
      <c r="M167" s="16"/>
    </row>
    <row r="168" spans="2:13" ht="15" customHeight="1" x14ac:dyDescent="0.25">
      <c r="C168" s="506" t="s">
        <v>404</v>
      </c>
      <c r="D168" s="506"/>
      <c r="E168" s="506"/>
      <c r="F168" s="506"/>
      <c r="G168" s="506"/>
      <c r="H168" s="506"/>
      <c r="I168" s="506"/>
      <c r="J168" s="506"/>
      <c r="K168" s="506"/>
      <c r="L168" s="506"/>
      <c r="M168" s="506"/>
    </row>
    <row r="169" spans="2:13" x14ac:dyDescent="0.25">
      <c r="C169" s="506"/>
      <c r="D169" s="506"/>
      <c r="E169" s="506"/>
      <c r="F169" s="506"/>
      <c r="G169" s="506"/>
      <c r="H169" s="506"/>
      <c r="I169" s="506"/>
      <c r="J169" s="506"/>
      <c r="K169" s="506"/>
      <c r="L169" s="506"/>
      <c r="M169" s="506"/>
    </row>
    <row r="170" spans="2:13" ht="4.5" customHeight="1" x14ac:dyDescent="0.25">
      <c r="C170" s="12"/>
      <c r="D170" s="12"/>
      <c r="E170" s="12"/>
      <c r="F170" s="12"/>
      <c r="G170" s="12"/>
      <c r="H170" s="12"/>
      <c r="I170" s="12"/>
      <c r="J170" s="12"/>
      <c r="K170" s="12"/>
      <c r="L170" s="12"/>
      <c r="M170" s="12"/>
    </row>
    <row r="171" spans="2:13" x14ac:dyDescent="0.25">
      <c r="E171" s="7" t="s">
        <v>320</v>
      </c>
      <c r="G171" s="497" t="s">
        <v>422</v>
      </c>
      <c r="H171" s="498"/>
      <c r="I171" s="498"/>
      <c r="J171" s="498"/>
      <c r="K171" s="498"/>
      <c r="L171" s="499"/>
    </row>
    <row r="172" spans="2:13" x14ac:dyDescent="0.25">
      <c r="G172" s="20"/>
      <c r="H172" s="20"/>
      <c r="I172" s="20"/>
      <c r="J172" s="20"/>
      <c r="K172" s="20"/>
      <c r="L172" s="20"/>
    </row>
    <row r="173" spans="2:13" x14ac:dyDescent="0.25">
      <c r="C173" s="12"/>
      <c r="D173" s="12"/>
      <c r="E173" s="12"/>
      <c r="F173" s="12"/>
      <c r="G173" s="12"/>
      <c r="H173" s="12"/>
      <c r="I173" s="12"/>
      <c r="J173" s="12"/>
      <c r="K173" s="12"/>
      <c r="L173" s="12"/>
      <c r="M173" s="12"/>
    </row>
    <row r="174" spans="2:13" x14ac:dyDescent="0.25">
      <c r="B174" s="9">
        <v>14</v>
      </c>
      <c r="C174" s="10" t="s">
        <v>367</v>
      </c>
      <c r="D174" s="10"/>
      <c r="E174" s="17"/>
      <c r="F174" s="10"/>
      <c r="G174" s="10"/>
      <c r="H174" s="10"/>
      <c r="I174" s="10"/>
      <c r="J174" s="10"/>
      <c r="K174" s="10"/>
      <c r="L174" s="184"/>
      <c r="M174" s="185">
        <v>0</v>
      </c>
    </row>
    <row r="175" spans="2:13" ht="7.5" customHeight="1" x14ac:dyDescent="0.25">
      <c r="C175" s="9"/>
      <c r="D175" s="9"/>
      <c r="E175" s="9"/>
      <c r="F175" s="9"/>
      <c r="G175" s="9"/>
      <c r="H175" s="9"/>
      <c r="I175" s="9"/>
      <c r="J175" s="9"/>
      <c r="K175" s="9"/>
      <c r="L175" s="19"/>
      <c r="M175" s="16"/>
    </row>
    <row r="176" spans="2:13" ht="15" customHeight="1" x14ac:dyDescent="0.25">
      <c r="C176" s="506" t="s">
        <v>403</v>
      </c>
      <c r="D176" s="506"/>
      <c r="E176" s="506"/>
      <c r="F176" s="506"/>
      <c r="G176" s="506"/>
      <c r="H176" s="506"/>
      <c r="I176" s="506"/>
      <c r="J176" s="506"/>
      <c r="K176" s="506"/>
      <c r="L176" s="506"/>
      <c r="M176" s="506"/>
    </row>
    <row r="177" spans="2:13" x14ac:dyDescent="0.25">
      <c r="C177" s="506"/>
      <c r="D177" s="506"/>
      <c r="E177" s="506"/>
      <c r="F177" s="506"/>
      <c r="G177" s="506"/>
      <c r="H177" s="506"/>
      <c r="I177" s="506"/>
      <c r="J177" s="506"/>
      <c r="K177" s="506"/>
      <c r="L177" s="506"/>
      <c r="M177" s="506"/>
    </row>
    <row r="178" spans="2:13" x14ac:dyDescent="0.25">
      <c r="C178" s="12"/>
      <c r="D178" s="12"/>
      <c r="E178" s="12"/>
      <c r="F178" s="12"/>
      <c r="G178" s="12"/>
      <c r="H178" s="12"/>
      <c r="I178" s="12"/>
      <c r="J178" s="12"/>
      <c r="K178" s="12"/>
      <c r="L178" s="12"/>
      <c r="M178" s="12"/>
    </row>
    <row r="179" spans="2:13" x14ac:dyDescent="0.25">
      <c r="E179" s="7" t="s">
        <v>320</v>
      </c>
      <c r="G179" s="497" t="s">
        <v>417</v>
      </c>
      <c r="H179" s="498"/>
      <c r="I179" s="498"/>
      <c r="J179" s="498"/>
      <c r="K179" s="498"/>
      <c r="L179" s="499"/>
    </row>
    <row r="180" spans="2:13" x14ac:dyDescent="0.25">
      <c r="G180" s="20"/>
      <c r="H180" s="20"/>
      <c r="I180" s="20"/>
      <c r="J180" s="20"/>
      <c r="K180" s="20"/>
      <c r="L180" s="20"/>
    </row>
    <row r="181" spans="2:13" x14ac:dyDescent="0.25">
      <c r="G181" s="20"/>
      <c r="H181" s="20"/>
      <c r="I181" s="20"/>
      <c r="J181" s="20"/>
      <c r="K181" s="20"/>
      <c r="L181" s="20"/>
    </row>
    <row r="182" spans="2:13" x14ac:dyDescent="0.25">
      <c r="B182" s="9">
        <v>15</v>
      </c>
      <c r="C182" s="10" t="s">
        <v>445</v>
      </c>
      <c r="D182" s="10"/>
      <c r="E182" s="17"/>
      <c r="F182" s="10"/>
      <c r="G182" s="10"/>
      <c r="H182" s="10"/>
      <c r="I182" s="10"/>
      <c r="J182" s="10"/>
      <c r="K182" s="10"/>
      <c r="L182" s="184"/>
      <c r="M182" s="185">
        <v>0</v>
      </c>
    </row>
    <row r="183" spans="2:13" ht="7.5" customHeight="1" x14ac:dyDescent="0.25">
      <c r="C183" s="9"/>
      <c r="D183" s="9"/>
      <c r="E183" s="9"/>
      <c r="F183" s="9"/>
      <c r="G183" s="9"/>
      <c r="H183" s="9"/>
      <c r="I183" s="9"/>
      <c r="J183" s="9"/>
      <c r="K183" s="9"/>
      <c r="L183" s="19"/>
      <c r="M183" s="16"/>
    </row>
    <row r="184" spans="2:13" ht="15" customHeight="1" x14ac:dyDescent="0.25">
      <c r="C184" s="506" t="s">
        <v>446</v>
      </c>
      <c r="D184" s="506"/>
      <c r="E184" s="506"/>
      <c r="F184" s="506"/>
      <c r="G184" s="506"/>
      <c r="H184" s="506"/>
      <c r="I184" s="506"/>
      <c r="J184" s="506"/>
      <c r="K184" s="506"/>
      <c r="L184" s="506"/>
      <c r="M184" s="506"/>
    </row>
    <row r="185" spans="2:13" x14ac:dyDescent="0.25">
      <c r="C185" s="506"/>
      <c r="D185" s="506"/>
      <c r="E185" s="506"/>
      <c r="F185" s="506"/>
      <c r="G185" s="506"/>
      <c r="H185" s="506"/>
      <c r="I185" s="506"/>
      <c r="J185" s="506"/>
      <c r="K185" s="506"/>
      <c r="L185" s="506"/>
      <c r="M185" s="506"/>
    </row>
    <row r="186" spans="2:13" x14ac:dyDescent="0.25">
      <c r="C186" s="12"/>
      <c r="D186" s="12"/>
      <c r="E186" s="12"/>
      <c r="F186" s="12"/>
      <c r="G186" s="12"/>
      <c r="H186" s="12"/>
      <c r="I186" s="12"/>
      <c r="J186" s="12"/>
      <c r="K186" s="12"/>
      <c r="L186" s="12"/>
      <c r="M186" s="12"/>
    </row>
    <row r="187" spans="2:13" x14ac:dyDescent="0.25">
      <c r="E187" s="7" t="s">
        <v>320</v>
      </c>
      <c r="G187" s="497" t="s">
        <v>417</v>
      </c>
      <c r="H187" s="498"/>
      <c r="I187" s="498"/>
      <c r="J187" s="498"/>
      <c r="K187" s="498"/>
      <c r="L187" s="499"/>
    </row>
    <row r="188" spans="2:13" x14ac:dyDescent="0.25">
      <c r="G188" s="20"/>
      <c r="H188" s="20"/>
      <c r="I188" s="20"/>
      <c r="J188" s="20"/>
      <c r="K188" s="20"/>
      <c r="L188" s="20"/>
    </row>
    <row r="189" spans="2:13" x14ac:dyDescent="0.25">
      <c r="G189" s="20"/>
      <c r="H189" s="20"/>
      <c r="I189" s="20"/>
      <c r="J189" s="20"/>
      <c r="K189" s="20"/>
      <c r="L189" s="20"/>
    </row>
    <row r="190" spans="2:13" x14ac:dyDescent="0.25">
      <c r="B190" s="9">
        <v>16</v>
      </c>
      <c r="C190" s="10" t="s">
        <v>370</v>
      </c>
      <c r="D190" s="10"/>
      <c r="E190" s="17"/>
      <c r="F190" s="10"/>
      <c r="G190" s="10"/>
      <c r="H190" s="10"/>
      <c r="I190" s="10"/>
      <c r="J190" s="10"/>
      <c r="K190" s="10"/>
      <c r="L190" s="184"/>
      <c r="M190" s="185">
        <v>0</v>
      </c>
    </row>
    <row r="191" spans="2:13" ht="7.5" customHeight="1" x14ac:dyDescent="0.25">
      <c r="C191" s="9"/>
      <c r="D191" s="9"/>
      <c r="E191" s="9"/>
      <c r="F191" s="9"/>
      <c r="G191" s="9"/>
      <c r="H191" s="9"/>
      <c r="I191" s="9"/>
      <c r="J191" s="9"/>
      <c r="K191" s="9"/>
      <c r="L191" s="19"/>
      <c r="M191" s="16"/>
    </row>
    <row r="192" spans="2:13" x14ac:dyDescent="0.25">
      <c r="C192" s="539" t="s">
        <v>419</v>
      </c>
      <c r="D192" s="539"/>
      <c r="E192" s="539"/>
      <c r="F192" s="539"/>
      <c r="G192" s="539"/>
      <c r="H192" s="539"/>
      <c r="I192" s="539"/>
      <c r="J192" s="539"/>
      <c r="K192" s="539"/>
      <c r="L192" s="539"/>
      <c r="M192" s="539"/>
    </row>
    <row r="193" spans="2:13" x14ac:dyDescent="0.25">
      <c r="C193" s="12"/>
      <c r="D193" s="12"/>
      <c r="E193" s="12"/>
      <c r="F193" s="12"/>
      <c r="G193" s="12"/>
      <c r="H193" s="12"/>
      <c r="I193" s="12"/>
      <c r="J193" s="12"/>
      <c r="K193" s="12"/>
      <c r="L193" s="12"/>
      <c r="M193" s="12"/>
    </row>
    <row r="194" spans="2:13" x14ac:dyDescent="0.25">
      <c r="C194" s="12"/>
      <c r="D194" s="12"/>
      <c r="E194" s="203" t="s">
        <v>371</v>
      </c>
      <c r="F194" s="12"/>
      <c r="G194" s="533" t="s">
        <v>417</v>
      </c>
      <c r="H194" s="534"/>
      <c r="I194" s="535"/>
      <c r="J194" s="12"/>
      <c r="K194" s="533" t="s">
        <v>432</v>
      </c>
      <c r="L194" s="535"/>
      <c r="M194" s="12"/>
    </row>
    <row r="195" spans="2:13" x14ac:dyDescent="0.25">
      <c r="C195" s="12"/>
      <c r="D195" s="12"/>
      <c r="E195" s="12"/>
      <c r="F195" s="12"/>
      <c r="G195" s="12"/>
      <c r="H195" s="12"/>
      <c r="I195" s="12"/>
      <c r="J195" s="12"/>
      <c r="K195" s="12"/>
      <c r="L195" s="12"/>
      <c r="M195" s="12"/>
    </row>
    <row r="196" spans="2:13" x14ac:dyDescent="0.25">
      <c r="G196" s="20"/>
      <c r="H196" s="20"/>
      <c r="I196" s="20"/>
      <c r="J196" s="20"/>
      <c r="K196" s="20"/>
      <c r="L196" s="20"/>
    </row>
    <row r="197" spans="2:13" x14ac:dyDescent="0.25">
      <c r="B197" s="9">
        <v>17</v>
      </c>
      <c r="C197" s="10" t="s">
        <v>2</v>
      </c>
      <c r="D197" s="10"/>
      <c r="E197" s="17"/>
      <c r="F197" s="10"/>
      <c r="G197" s="10"/>
      <c r="H197" s="10"/>
      <c r="I197" s="10"/>
      <c r="J197" s="10"/>
      <c r="K197" s="10"/>
      <c r="L197" s="184"/>
      <c r="M197" s="185">
        <v>0</v>
      </c>
    </row>
    <row r="198" spans="2:13" ht="7.15" customHeight="1" x14ac:dyDescent="0.25">
      <c r="C198" s="9"/>
      <c r="D198" s="9"/>
      <c r="E198" s="9"/>
      <c r="F198" s="9"/>
      <c r="G198" s="9"/>
      <c r="H198" s="9"/>
      <c r="I198" s="9"/>
      <c r="J198" s="9"/>
      <c r="K198" s="9"/>
      <c r="L198" s="19"/>
      <c r="M198" s="16"/>
    </row>
    <row r="199" spans="2:13" x14ac:dyDescent="0.25">
      <c r="C199" s="506" t="s">
        <v>538</v>
      </c>
      <c r="D199" s="506"/>
      <c r="E199" s="506"/>
      <c r="F199" s="506"/>
      <c r="G199" s="506"/>
      <c r="H199" s="506"/>
      <c r="I199" s="506"/>
      <c r="J199" s="506"/>
      <c r="K199" s="506"/>
      <c r="L199" s="506"/>
      <c r="M199" s="506"/>
    </row>
    <row r="200" spans="2:13" x14ac:dyDescent="0.25">
      <c r="C200" s="506"/>
      <c r="D200" s="506"/>
      <c r="E200" s="506"/>
      <c r="F200" s="506"/>
      <c r="G200" s="506"/>
      <c r="H200" s="506"/>
      <c r="I200" s="506"/>
      <c r="J200" s="506"/>
      <c r="K200" s="506"/>
      <c r="L200" s="506"/>
      <c r="M200" s="506"/>
    </row>
    <row r="201" spans="2:13" x14ac:dyDescent="0.25">
      <c r="C201" s="12"/>
      <c r="D201" s="12"/>
      <c r="E201" s="12"/>
      <c r="F201" s="12"/>
      <c r="G201" s="12"/>
      <c r="H201" s="12"/>
      <c r="I201" s="12"/>
      <c r="J201" s="12"/>
      <c r="K201" s="12"/>
      <c r="L201" s="12"/>
      <c r="M201" s="12"/>
    </row>
    <row r="202" spans="2:13" x14ac:dyDescent="0.25">
      <c r="C202" s="9"/>
      <c r="D202" s="9"/>
      <c r="E202" s="497" t="s">
        <v>36</v>
      </c>
      <c r="F202" s="498"/>
      <c r="G202" s="498"/>
      <c r="H202" s="498"/>
      <c r="I202" s="499"/>
      <c r="J202" s="9"/>
      <c r="K202" s="197"/>
      <c r="L202" s="19"/>
      <c r="M202" s="16"/>
    </row>
    <row r="203" spans="2:13" x14ac:dyDescent="0.25">
      <c r="C203" s="9"/>
      <c r="D203" s="9"/>
      <c r="E203" s="20"/>
      <c r="F203" s="20"/>
      <c r="G203" s="20"/>
      <c r="H203" s="20"/>
      <c r="I203" s="20"/>
      <c r="J203" s="9"/>
      <c r="K203" s="197"/>
      <c r="L203" s="19"/>
      <c r="M203" s="16"/>
    </row>
    <row r="204" spans="2:13" x14ac:dyDescent="0.25">
      <c r="C204" s="9"/>
      <c r="D204" s="9"/>
      <c r="E204" s="20"/>
      <c r="F204" s="20"/>
      <c r="G204" s="20"/>
      <c r="H204" s="20"/>
      <c r="I204" s="20"/>
      <c r="J204" s="9"/>
      <c r="K204" s="197"/>
      <c r="L204" s="19"/>
      <c r="M204" s="16"/>
    </row>
    <row r="205" spans="2:13" x14ac:dyDescent="0.25">
      <c r="B205" s="9">
        <v>18</v>
      </c>
      <c r="C205" s="10" t="s">
        <v>6</v>
      </c>
      <c r="D205" s="10"/>
      <c r="E205" s="17"/>
      <c r="F205" s="10"/>
      <c r="G205" s="10"/>
      <c r="H205" s="10"/>
      <c r="I205" s="10"/>
      <c r="J205" s="10"/>
      <c r="K205" s="10"/>
      <c r="L205" s="184"/>
      <c r="M205" s="185">
        <v>0</v>
      </c>
    </row>
    <row r="206" spans="2:13" ht="7.5" customHeight="1" x14ac:dyDescent="0.25">
      <c r="C206" s="9"/>
      <c r="D206" s="9"/>
      <c r="E206" s="9"/>
      <c r="F206" s="9"/>
      <c r="G206" s="9"/>
      <c r="H206" s="9"/>
      <c r="I206" s="9"/>
      <c r="J206" s="9"/>
      <c r="K206" s="9"/>
      <c r="L206" s="19"/>
      <c r="M206" s="16"/>
    </row>
    <row r="207" spans="2:13" ht="26.25" customHeight="1" x14ac:dyDescent="0.25">
      <c r="C207" s="506" t="s">
        <v>539</v>
      </c>
      <c r="D207" s="506"/>
      <c r="E207" s="506"/>
      <c r="F207" s="506"/>
      <c r="G207" s="506"/>
      <c r="H207" s="506"/>
      <c r="I207" s="506"/>
      <c r="J207" s="506"/>
      <c r="K207" s="506"/>
      <c r="L207" s="506"/>
      <c r="M207" s="506"/>
    </row>
    <row r="208" spans="2:13" x14ac:dyDescent="0.25">
      <c r="C208" s="12"/>
      <c r="D208" s="12"/>
      <c r="E208" s="9" t="s">
        <v>534</v>
      </c>
      <c r="F208" s="12"/>
      <c r="G208" s="12"/>
      <c r="H208" s="12"/>
      <c r="I208" s="12"/>
      <c r="J208" s="12"/>
      <c r="K208" s="12"/>
      <c r="L208" s="12"/>
      <c r="M208" s="12"/>
    </row>
    <row r="209" spans="2:13" x14ac:dyDescent="0.25">
      <c r="E209" s="192" t="s">
        <v>535</v>
      </c>
    </row>
    <row r="210" spans="2:13" x14ac:dyDescent="0.25">
      <c r="E210" s="451"/>
    </row>
    <row r="211" spans="2:13" x14ac:dyDescent="0.25">
      <c r="E211" s="451"/>
    </row>
    <row r="212" spans="2:13" x14ac:dyDescent="0.25">
      <c r="B212" s="9">
        <v>19</v>
      </c>
      <c r="C212" s="10" t="s">
        <v>7</v>
      </c>
      <c r="D212" s="10"/>
      <c r="E212" s="17"/>
      <c r="F212" s="10"/>
      <c r="G212" s="10"/>
      <c r="H212" s="10"/>
      <c r="I212" s="10"/>
      <c r="J212" s="10"/>
      <c r="K212" s="10"/>
      <c r="L212" s="184"/>
      <c r="M212" s="185">
        <v>0</v>
      </c>
    </row>
    <row r="213" spans="2:13" ht="7.5" customHeight="1" x14ac:dyDescent="0.25">
      <c r="C213" s="9"/>
      <c r="D213" s="9"/>
      <c r="E213" s="9"/>
      <c r="F213" s="9"/>
      <c r="G213" s="9"/>
      <c r="H213" s="9"/>
      <c r="I213" s="9"/>
      <c r="J213" s="9"/>
      <c r="K213" s="9"/>
      <c r="L213" s="19"/>
      <c r="M213" s="16"/>
    </row>
    <row r="214" spans="2:13" ht="15" customHeight="1" x14ac:dyDescent="0.25">
      <c r="C214" s="506" t="s">
        <v>540</v>
      </c>
      <c r="D214" s="506"/>
      <c r="E214" s="506"/>
      <c r="F214" s="506"/>
      <c r="G214" s="506"/>
      <c r="H214" s="506"/>
      <c r="I214" s="506"/>
      <c r="J214" s="506"/>
      <c r="K214" s="506"/>
      <c r="L214" s="506"/>
      <c r="M214" s="506"/>
    </row>
    <row r="215" spans="2:13" x14ac:dyDescent="0.25">
      <c r="C215" s="506"/>
      <c r="D215" s="506"/>
      <c r="E215" s="506"/>
      <c r="F215" s="506"/>
      <c r="G215" s="506"/>
      <c r="H215" s="506"/>
      <c r="I215" s="506"/>
      <c r="J215" s="506"/>
      <c r="K215" s="506"/>
      <c r="L215" s="506"/>
      <c r="M215" s="506"/>
    </row>
    <row r="216" spans="2:13" x14ac:dyDescent="0.25">
      <c r="C216" s="12"/>
      <c r="D216" s="12"/>
      <c r="E216" s="12"/>
      <c r="F216" s="12"/>
      <c r="G216" s="12"/>
      <c r="H216" s="12"/>
      <c r="I216" s="12"/>
      <c r="J216" s="12"/>
      <c r="K216" s="12"/>
      <c r="L216" s="12"/>
      <c r="M216" s="12"/>
    </row>
    <row r="217" spans="2:13" x14ac:dyDescent="0.25">
      <c r="B217" s="9">
        <v>20</v>
      </c>
      <c r="C217" s="10" t="s">
        <v>751</v>
      </c>
      <c r="D217" s="10"/>
      <c r="E217" s="17"/>
      <c r="F217" s="10"/>
      <c r="G217" s="10"/>
      <c r="H217" s="10"/>
      <c r="I217" s="10"/>
      <c r="J217" s="10"/>
      <c r="K217" s="10"/>
      <c r="L217" s="184"/>
      <c r="M217" s="185">
        <v>0</v>
      </c>
    </row>
    <row r="218" spans="2:13" ht="7.5" customHeight="1" x14ac:dyDescent="0.25">
      <c r="C218" s="9"/>
      <c r="D218" s="9"/>
      <c r="E218" s="9"/>
      <c r="F218" s="9"/>
      <c r="G218" s="9"/>
      <c r="H218" s="9"/>
      <c r="I218" s="9"/>
      <c r="J218" s="9"/>
      <c r="K218" s="9"/>
      <c r="L218" s="19"/>
      <c r="M218" s="16"/>
    </row>
    <row r="219" spans="2:13" ht="27" customHeight="1" x14ac:dyDescent="0.25">
      <c r="C219" s="543" t="s">
        <v>760</v>
      </c>
      <c r="D219" s="544"/>
      <c r="E219" s="544"/>
      <c r="F219" s="544"/>
      <c r="G219" s="544"/>
      <c r="H219" s="544"/>
      <c r="I219" s="544"/>
      <c r="J219" s="544"/>
      <c r="K219" s="544"/>
      <c r="L219" s="544"/>
      <c r="M219" s="544"/>
    </row>
    <row r="220" spans="2:13" x14ac:dyDescent="0.25">
      <c r="C220" s="12"/>
      <c r="D220" s="12"/>
      <c r="E220" s="12"/>
      <c r="F220" s="12"/>
      <c r="G220" s="12"/>
      <c r="H220" s="12"/>
      <c r="I220" s="12"/>
      <c r="J220" s="12"/>
      <c r="K220" s="12"/>
      <c r="L220" s="12"/>
      <c r="M220" s="12"/>
    </row>
    <row r="221" spans="2:13" x14ac:dyDescent="0.25">
      <c r="B221" s="9" t="s">
        <v>648</v>
      </c>
      <c r="C221" s="10" t="s">
        <v>461</v>
      </c>
      <c r="D221" s="10"/>
      <c r="E221" s="17"/>
      <c r="F221" s="10"/>
      <c r="G221" s="10"/>
      <c r="H221" s="10"/>
      <c r="I221" s="10"/>
      <c r="J221" s="10"/>
      <c r="K221" s="10"/>
      <c r="L221" s="184"/>
      <c r="M221" s="185">
        <v>0</v>
      </c>
    </row>
    <row r="222" spans="2:13" ht="7.5" customHeight="1" x14ac:dyDescent="0.25">
      <c r="C222" s="9"/>
      <c r="D222" s="9"/>
      <c r="E222" s="9"/>
      <c r="F222" s="9"/>
      <c r="G222" s="9"/>
      <c r="H222" s="9"/>
      <c r="I222" s="9"/>
      <c r="J222" s="9"/>
      <c r="K222" s="9"/>
      <c r="L222" s="19"/>
      <c r="M222" s="16"/>
    </row>
    <row r="223" spans="2:13" ht="15" customHeight="1" x14ac:dyDescent="0.25">
      <c r="C223" s="538" t="s">
        <v>541</v>
      </c>
      <c r="D223" s="538"/>
      <c r="E223" s="538"/>
      <c r="F223" s="538"/>
      <c r="G223" s="538"/>
      <c r="H223" s="538"/>
      <c r="I223" s="538"/>
      <c r="J223" s="538"/>
      <c r="K223" s="538"/>
      <c r="L223" s="538"/>
      <c r="M223" s="538"/>
    </row>
    <row r="224" spans="2:13" ht="15" customHeight="1" x14ac:dyDescent="0.25">
      <c r="C224" s="538" t="s">
        <v>748</v>
      </c>
      <c r="D224" s="538"/>
      <c r="E224" s="538"/>
      <c r="F224" s="538"/>
      <c r="G224" s="538"/>
      <c r="H224" s="538"/>
      <c r="I224" s="538"/>
      <c r="J224" s="538"/>
      <c r="K224" s="538"/>
      <c r="L224" s="538"/>
      <c r="M224" s="538"/>
    </row>
    <row r="225" spans="2:13" ht="15" customHeight="1" x14ac:dyDescent="0.25">
      <c r="C225" s="538" t="s">
        <v>749</v>
      </c>
      <c r="D225" s="538"/>
      <c r="E225" s="538"/>
      <c r="F225" s="538"/>
      <c r="G225" s="538"/>
      <c r="H225" s="538"/>
      <c r="I225" s="538"/>
      <c r="J225" s="538"/>
      <c r="K225" s="538"/>
      <c r="L225" s="538"/>
      <c r="M225" s="538"/>
    </row>
    <row r="226" spans="2:13" x14ac:dyDescent="0.25">
      <c r="C226" s="12"/>
      <c r="D226" s="12"/>
      <c r="E226" s="12"/>
      <c r="F226" s="12"/>
      <c r="G226" s="12"/>
      <c r="H226" s="12"/>
      <c r="I226" s="12"/>
      <c r="J226" s="12"/>
      <c r="K226" s="12"/>
      <c r="L226" s="12"/>
      <c r="M226" s="12"/>
    </row>
    <row r="227" spans="2:13" x14ac:dyDescent="0.25">
      <c r="C227" s="203" t="s">
        <v>464</v>
      </c>
      <c r="D227" s="12"/>
      <c r="E227" s="12"/>
      <c r="F227" s="12"/>
      <c r="G227" s="12"/>
      <c r="H227" s="12"/>
      <c r="I227" s="540">
        <f>'TDC Limit'!M22</f>
        <v>51063105</v>
      </c>
      <c r="J227" s="541"/>
      <c r="K227" s="542"/>
      <c r="L227" s="12"/>
      <c r="M227" s="12"/>
    </row>
    <row r="228" spans="2:13" x14ac:dyDescent="0.25">
      <c r="C228" s="203" t="s">
        <v>546</v>
      </c>
      <c r="D228" s="203"/>
      <c r="K228" s="457">
        <f>'TDC Limit'!M28</f>
        <v>0</v>
      </c>
    </row>
    <row r="229" spans="2:13" x14ac:dyDescent="0.25">
      <c r="C229" s="203" t="s">
        <v>533</v>
      </c>
      <c r="D229" s="203"/>
      <c r="K229" s="453">
        <f>1-K228/I227</f>
        <v>1</v>
      </c>
    </row>
    <row r="230" spans="2:13" ht="15" customHeight="1" thickBot="1" x14ac:dyDescent="0.3"/>
    <row r="231" spans="2:13" ht="19.5" customHeight="1" thickTop="1" thickBot="1" x14ac:dyDescent="0.3">
      <c r="B231" s="25"/>
      <c r="C231" s="209" t="s">
        <v>460</v>
      </c>
      <c r="D231" s="26"/>
      <c r="E231" s="25"/>
      <c r="F231" s="25"/>
      <c r="G231" s="25"/>
      <c r="H231" s="25"/>
      <c r="I231" s="25"/>
      <c r="J231" s="25"/>
      <c r="K231" s="25"/>
      <c r="L231" s="25"/>
      <c r="M231" s="208">
        <f>M13+M31+M37+M64+M97+M105+M113+M120+M131+M143+M151+M158+M166+M174+M182+M190+M197+M205+M212+M217+M221</f>
        <v>0</v>
      </c>
    </row>
    <row r="232" spans="2:13" ht="15.75" thickTop="1" x14ac:dyDescent="0.25"/>
    <row r="233" spans="2:13" x14ac:dyDescent="0.25">
      <c r="B233" s="9" t="s">
        <v>649</v>
      </c>
      <c r="C233" s="10" t="s">
        <v>461</v>
      </c>
      <c r="D233" s="10"/>
      <c r="E233" s="17"/>
      <c r="F233" s="10"/>
      <c r="G233" s="10"/>
      <c r="H233" s="10"/>
      <c r="I233" s="10"/>
      <c r="J233" s="10"/>
      <c r="K233" s="10"/>
      <c r="L233" s="184"/>
      <c r="M233" s="185">
        <v>0</v>
      </c>
    </row>
    <row r="234" spans="2:13" ht="7.5" customHeight="1" x14ac:dyDescent="0.25">
      <c r="C234" s="9"/>
      <c r="D234" s="9"/>
      <c r="E234" s="9"/>
      <c r="F234" s="9"/>
      <c r="G234" s="9"/>
      <c r="H234" s="9"/>
      <c r="I234" s="9"/>
      <c r="J234" s="9"/>
      <c r="K234" s="9"/>
      <c r="L234" s="19"/>
      <c r="M234" s="16"/>
    </row>
    <row r="235" spans="2:13" ht="15" customHeight="1" x14ac:dyDescent="0.25">
      <c r="C235" s="538" t="s">
        <v>759</v>
      </c>
      <c r="D235" s="538"/>
      <c r="E235" s="538"/>
      <c r="F235" s="538"/>
      <c r="G235" s="538"/>
      <c r="H235" s="538"/>
      <c r="I235" s="538"/>
      <c r="J235" s="538"/>
      <c r="K235" s="538"/>
      <c r="L235" s="538"/>
      <c r="M235" s="538"/>
    </row>
    <row r="236" spans="2:13" x14ac:dyDescent="0.25">
      <c r="C236" s="12"/>
      <c r="D236" s="12"/>
      <c r="E236" s="12"/>
      <c r="F236" s="12"/>
      <c r="G236" s="12"/>
      <c r="H236" s="12"/>
      <c r="I236" s="12"/>
      <c r="J236" s="12"/>
      <c r="K236" s="12"/>
      <c r="L236" s="12"/>
      <c r="M236" s="12"/>
    </row>
    <row r="237" spans="2:13" x14ac:dyDescent="0.25">
      <c r="C237" s="203" t="s">
        <v>546</v>
      </c>
      <c r="D237" s="203"/>
      <c r="K237" s="287">
        <f>'TDC Limit'!M28</f>
        <v>0</v>
      </c>
    </row>
    <row r="238" spans="2:13" x14ac:dyDescent="0.25">
      <c r="C238" s="203" t="s">
        <v>545</v>
      </c>
      <c r="D238" s="203"/>
      <c r="K238" s="452">
        <v>0</v>
      </c>
    </row>
    <row r="239" spans="2:13" x14ac:dyDescent="0.25">
      <c r="C239" s="203" t="s">
        <v>536</v>
      </c>
      <c r="D239" s="203"/>
      <c r="K239" s="454" t="e">
        <f>K237/K238</f>
        <v>#DIV/0!</v>
      </c>
    </row>
    <row r="240" spans="2:13" ht="15.75" thickBot="1" x14ac:dyDescent="0.3"/>
    <row r="241" spans="2:13" ht="19.5" customHeight="1" thickTop="1" thickBot="1" x14ac:dyDescent="0.3">
      <c r="B241" s="25"/>
      <c r="C241" s="209" t="s">
        <v>537</v>
      </c>
      <c r="D241" s="26"/>
      <c r="E241" s="25"/>
      <c r="F241" s="25"/>
      <c r="G241" s="25"/>
      <c r="H241" s="25"/>
      <c r="I241" s="25"/>
      <c r="J241" s="25"/>
      <c r="K241" s="25"/>
      <c r="L241" s="25"/>
      <c r="M241" s="208"/>
    </row>
    <row r="242" spans="2:13" ht="15.75" thickTop="1" x14ac:dyDescent="0.25">
      <c r="K242" s="7" t="s">
        <v>755</v>
      </c>
    </row>
    <row r="243" spans="2:13" x14ac:dyDescent="0.25">
      <c r="K243" s="7" t="s">
        <v>756</v>
      </c>
      <c r="M243" s="484">
        <v>164</v>
      </c>
    </row>
    <row r="244" spans="2:13" x14ac:dyDescent="0.25">
      <c r="K244" s="7" t="s">
        <v>757</v>
      </c>
      <c r="M244" s="484">
        <v>158</v>
      </c>
    </row>
    <row r="245" spans="2:13" x14ac:dyDescent="0.25">
      <c r="K245" s="7" t="s">
        <v>758</v>
      </c>
      <c r="M245" s="7">
        <v>154</v>
      </c>
    </row>
  </sheetData>
  <mergeCells count="67">
    <mergeCell ref="C235:M235"/>
    <mergeCell ref="C207:M207"/>
    <mergeCell ref="C168:M169"/>
    <mergeCell ref="G171:L171"/>
    <mergeCell ref="C176:M177"/>
    <mergeCell ref="G179:L179"/>
    <mergeCell ref="C192:M192"/>
    <mergeCell ref="C184:M185"/>
    <mergeCell ref="G187:L187"/>
    <mergeCell ref="C214:M215"/>
    <mergeCell ref="E202:I202"/>
    <mergeCell ref="C225:M225"/>
    <mergeCell ref="I227:K227"/>
    <mergeCell ref="C219:M219"/>
    <mergeCell ref="C223:M223"/>
    <mergeCell ref="C224:M224"/>
    <mergeCell ref="C99:M99"/>
    <mergeCell ref="I127:L127"/>
    <mergeCell ref="C122:M122"/>
    <mergeCell ref="E117:F117"/>
    <mergeCell ref="I111:L111"/>
    <mergeCell ref="I125:L125"/>
    <mergeCell ref="C153:M153"/>
    <mergeCell ref="C199:M200"/>
    <mergeCell ref="G155:L155"/>
    <mergeCell ref="E135:M135"/>
    <mergeCell ref="F138:K139"/>
    <mergeCell ref="G194:I194"/>
    <mergeCell ref="K194:L194"/>
    <mergeCell ref="C160:M161"/>
    <mergeCell ref="G163:L163"/>
    <mergeCell ref="E56:M56"/>
    <mergeCell ref="G70:L70"/>
    <mergeCell ref="G73:L73"/>
    <mergeCell ref="C66:M66"/>
    <mergeCell ref="G71:L71"/>
    <mergeCell ref="K68:L68"/>
    <mergeCell ref="B1:M1"/>
    <mergeCell ref="E42:M42"/>
    <mergeCell ref="E54:M54"/>
    <mergeCell ref="B3:M10"/>
    <mergeCell ref="E35:F35"/>
    <mergeCell ref="M11:M12"/>
    <mergeCell ref="L11:L12"/>
    <mergeCell ref="H17:M17"/>
    <mergeCell ref="H20:M20"/>
    <mergeCell ref="H16:M16"/>
    <mergeCell ref="H19:M19"/>
    <mergeCell ref="C39:M39"/>
    <mergeCell ref="E49:M49"/>
    <mergeCell ref="I129:L129"/>
    <mergeCell ref="I109:L109"/>
    <mergeCell ref="C133:M133"/>
    <mergeCell ref="C145:M145"/>
    <mergeCell ref="G147:I147"/>
    <mergeCell ref="I110:L110"/>
    <mergeCell ref="I128:L128"/>
    <mergeCell ref="G74:L74"/>
    <mergeCell ref="G80:L80"/>
    <mergeCell ref="G92:L92"/>
    <mergeCell ref="G82:L82"/>
    <mergeCell ref="G83:L83"/>
    <mergeCell ref="G85:L85"/>
    <mergeCell ref="G86:L86"/>
    <mergeCell ref="G76:L76"/>
    <mergeCell ref="G77:L77"/>
    <mergeCell ref="G79:L79"/>
  </mergeCells>
  <dataValidations count="21">
    <dataValidation type="list" allowBlank="1" showInputMessage="1" sqref="E35:F35" xr:uid="{00000000-0002-0000-0100-000000000000}">
      <formula1>Years</formula1>
    </dataValidation>
    <dataValidation type="list" allowBlank="1" showInputMessage="1" showErrorMessage="1" sqref="E202:F202" xr:uid="{00000000-0002-0000-0100-000001000000}">
      <formula1>NPSponsor</formula1>
    </dataValidation>
    <dataValidation type="list" allowBlank="1" showInputMessage="1" showErrorMessage="1" sqref="E117:F118" xr:uid="{00000000-0002-0000-0100-000002000000}">
      <formula1>DevFees</formula1>
    </dataValidation>
    <dataValidation type="list" allowBlank="1" showInputMessage="1" showErrorMessage="1" sqref="E135:M135" xr:uid="{00000000-0002-0000-0100-000003000000}">
      <formula1>Historic</formula1>
    </dataValidation>
    <dataValidation type="list" allowBlank="1" showInputMessage="1" showErrorMessage="1" sqref="H18" xr:uid="{00000000-0002-0000-0100-000004000000}">
      <formula1>Inc_Lower</formula1>
    </dataValidation>
    <dataValidation type="list" allowBlank="1" showInputMessage="1" showErrorMessage="1" sqref="H20:M20" xr:uid="{00000000-0002-0000-0100-000005000000}">
      <formula1>Inc_Higher</formula1>
    </dataValidation>
    <dataValidation type="list" allowBlank="1" showInputMessage="1" showErrorMessage="1" sqref="E24:E25 E27" xr:uid="{00000000-0002-0000-0100-000006000000}">
      <formula1>Inc_percent</formula1>
    </dataValidation>
    <dataValidation type="list" allowBlank="1" showInputMessage="1" sqref="E42:M42" xr:uid="{00000000-0002-0000-0100-000007000000}">
      <formula1>Homeless75</formula1>
    </dataValidation>
    <dataValidation type="list" allowBlank="1" showInputMessage="1" showErrorMessage="1" sqref="E54:M54 E56:M56" xr:uid="{00000000-0002-0000-0100-000008000000}">
      <formula1>SpecNeeds20</formula1>
    </dataValidation>
    <dataValidation type="list" allowBlank="1" showInputMessage="1" showErrorMessage="1" sqref="G171:L171 G163:L163 G69:L69 G75:L75 G81:L81" xr:uid="{00000000-0002-0000-0100-000009000000}">
      <formula1>local_funding_counties</formula1>
    </dataValidation>
    <dataValidation type="list" allowBlank="1" showInputMessage="1" showErrorMessage="1" sqref="G147" xr:uid="{00000000-0002-0000-0100-00000A000000}">
      <formula1>eligible_tribes</formula1>
    </dataValidation>
    <dataValidation type="list" allowBlank="1" showInputMessage="1" showErrorMessage="1" sqref="G155:L155" xr:uid="{00000000-0002-0000-0100-00000B000000}">
      <formula1>location_eff</formula1>
    </dataValidation>
    <dataValidation type="list" allowBlank="1" showInputMessage="1" showErrorMessage="1" sqref="G179:L179" xr:uid="{00000000-0002-0000-0100-00000C000000}">
      <formula1>KC_only</formula1>
    </dataValidation>
    <dataValidation type="list" allowBlank="1" showInputMessage="1" showErrorMessage="1" sqref="G194" xr:uid="{00000000-0002-0000-0100-00000D000000}">
      <formula1>in_within</formula1>
    </dataValidation>
    <dataValidation type="list" allowBlank="1" showInputMessage="1" showErrorMessage="1" sqref="K194:L194" xr:uid="{00000000-0002-0000-0100-00000E000000}">
      <formula1>job_centers</formula1>
    </dataValidation>
    <dataValidation type="list" allowBlank="1" showErrorMessage="1" prompt="Select Set-Aside Combination_x000a_" sqref="H16:M16" xr:uid="{00000000-0002-0000-0100-00000F000000}">
      <formula1>lower_income</formula1>
    </dataValidation>
    <dataValidation type="list" allowBlank="1" showErrorMessage="1" prompt="_x000a_" sqref="H17:M17" xr:uid="{00000000-0002-0000-0100-000010000000}">
      <formula1>Inc_Lower</formula1>
    </dataValidation>
    <dataValidation operator="notBetween" allowBlank="1" showInputMessage="1" error="Award must be at least $750,000." sqref="K101:K102" xr:uid="{00000000-0002-0000-0100-000011000000}"/>
    <dataValidation type="list" allowBlank="1" showInputMessage="1" showErrorMessage="1" sqref="G187:L187" xr:uid="{00000000-0002-0000-0100-000012000000}">
      <formula1>KC_OppArea</formula1>
    </dataValidation>
    <dataValidation type="list" allowBlank="1" showInputMessage="1" showErrorMessage="1" sqref="G92:L92" xr:uid="{00000000-0002-0000-0100-000013000000}">
      <formula1>local_funding_sources</formula1>
    </dataValidation>
    <dataValidation operator="notBetween" allowBlank="1" showInputMessage="1" error="." sqref="K103" xr:uid="{00000000-0002-0000-0100-000014000000}"/>
  </dataValidations>
  <pageMargins left="0.7" right="0.7" top="0.75" bottom="0.75" header="0.3" footer="0.3"/>
  <pageSetup scale="79" firstPageNumber="2" orientation="portrait" r:id="rId1"/>
  <headerFooter>
    <oddFooter>&amp;L&amp;A - &amp;P&amp;R2020 WSHFC 9% Addendum</oddFooter>
  </headerFooter>
  <rowBreaks count="3" manualBreakCount="3">
    <brk id="63" max="12" man="1"/>
    <brk id="130" max="12" man="1"/>
    <brk id="189"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15000000}">
          <x14:formula1>
            <xm:f>ScoringLists!$B$3:$B$20</xm:f>
          </x14:formula1>
          <xm:sqref>H19:M19</xm:sqref>
        </x14:dataValidation>
        <x14:dataValidation type="list" allowBlank="1" showInputMessage="1" showErrorMessage="1" xr:uid="{00000000-0002-0000-0100-000016000000}">
          <x14:formula1>
            <xm:f>ScoringLists!$B$126:$B$127</xm:f>
          </x14:formula1>
          <xm:sqref>E49:M49</xm:sqref>
        </x14:dataValidation>
        <x14:dataValidation type="list" allowBlank="1" showInputMessage="1" showErrorMessage="1" xr:uid="{00000000-0002-0000-0100-000017000000}">
          <x14:formula1>
            <xm:f>ScoringLists!$B$196:$B$198</xm:f>
          </x14:formula1>
          <xm:sqref>I125:L126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10"/>
  <sheetViews>
    <sheetView topLeftCell="A294" zoomScaleNormal="100" workbookViewId="0">
      <selection activeCell="B318" sqref="B318"/>
    </sheetView>
  </sheetViews>
  <sheetFormatPr defaultColWidth="9.140625" defaultRowHeight="15" x14ac:dyDescent="0.25"/>
  <cols>
    <col min="1" max="1" width="42" style="187" customWidth="1"/>
    <col min="2" max="2" width="83" style="187" bestFit="1" customWidth="1"/>
    <col min="3" max="16384" width="9.140625" style="187"/>
  </cols>
  <sheetData>
    <row r="1" spans="1:2" x14ac:dyDescent="0.25">
      <c r="A1" s="186"/>
    </row>
    <row r="2" spans="1:2" x14ac:dyDescent="0.25">
      <c r="A2" s="186" t="s">
        <v>270</v>
      </c>
      <c r="B2" s="187" t="s">
        <v>407</v>
      </c>
    </row>
    <row r="3" spans="1:2" x14ac:dyDescent="0.25">
      <c r="A3" s="187" t="s">
        <v>271</v>
      </c>
      <c r="B3" s="187" t="s">
        <v>313</v>
      </c>
    </row>
    <row r="4" spans="1:2" x14ac:dyDescent="0.25">
      <c r="B4" s="187" t="s">
        <v>272</v>
      </c>
    </row>
    <row r="5" spans="1:2" x14ac:dyDescent="0.25">
      <c r="B5" s="187" t="s">
        <v>273</v>
      </c>
    </row>
    <row r="6" spans="1:2" x14ac:dyDescent="0.25">
      <c r="A6" s="186"/>
      <c r="B6" s="187" t="s">
        <v>274</v>
      </c>
    </row>
    <row r="7" spans="1:2" x14ac:dyDescent="0.25">
      <c r="A7" s="186"/>
      <c r="B7" s="187" t="s">
        <v>295</v>
      </c>
    </row>
    <row r="8" spans="1:2" x14ac:dyDescent="0.25">
      <c r="A8" s="186"/>
      <c r="B8" s="187" t="s">
        <v>275</v>
      </c>
    </row>
    <row r="9" spans="1:2" x14ac:dyDescent="0.25">
      <c r="A9" s="186"/>
      <c r="B9" s="187" t="s">
        <v>298</v>
      </c>
    </row>
    <row r="10" spans="1:2" x14ac:dyDescent="0.25">
      <c r="A10" s="186"/>
      <c r="B10" s="187" t="s">
        <v>283</v>
      </c>
    </row>
    <row r="11" spans="1:2" x14ac:dyDescent="0.25">
      <c r="A11" s="186"/>
      <c r="B11" s="187" t="s">
        <v>284</v>
      </c>
    </row>
    <row r="12" spans="1:2" x14ac:dyDescent="0.25">
      <c r="A12" s="186"/>
      <c r="B12" s="187" t="s">
        <v>299</v>
      </c>
    </row>
    <row r="13" spans="1:2" x14ac:dyDescent="0.25">
      <c r="A13" s="186"/>
      <c r="B13" s="187" t="s">
        <v>276</v>
      </c>
    </row>
    <row r="14" spans="1:2" x14ac:dyDescent="0.25">
      <c r="A14" s="186"/>
      <c r="B14" s="187" t="s">
        <v>277</v>
      </c>
    </row>
    <row r="15" spans="1:2" x14ac:dyDescent="0.25">
      <c r="A15" s="186"/>
      <c r="B15" s="187" t="s">
        <v>278</v>
      </c>
    </row>
    <row r="16" spans="1:2" x14ac:dyDescent="0.25">
      <c r="A16" s="186"/>
      <c r="B16" s="187" t="s">
        <v>279</v>
      </c>
    </row>
    <row r="17" spans="1:2" x14ac:dyDescent="0.25">
      <c r="A17" s="186"/>
      <c r="B17" s="187" t="s">
        <v>280</v>
      </c>
    </row>
    <row r="18" spans="1:2" x14ac:dyDescent="0.25">
      <c r="A18" s="186"/>
      <c r="B18" s="187" t="s">
        <v>281</v>
      </c>
    </row>
    <row r="19" spans="1:2" x14ac:dyDescent="0.25">
      <c r="A19" s="186"/>
      <c r="B19" s="187" t="s">
        <v>282</v>
      </c>
    </row>
    <row r="20" spans="1:2" x14ac:dyDescent="0.25">
      <c r="A20" s="186"/>
      <c r="B20" s="187" t="s">
        <v>311</v>
      </c>
    </row>
    <row r="21" spans="1:2" x14ac:dyDescent="0.25">
      <c r="A21" s="186"/>
    </row>
    <row r="22" spans="1:2" x14ac:dyDescent="0.25">
      <c r="A22" s="186" t="s">
        <v>244</v>
      </c>
      <c r="B22" s="187" t="s">
        <v>51</v>
      </c>
    </row>
    <row r="23" spans="1:2" x14ac:dyDescent="0.25">
      <c r="A23" s="187" t="s">
        <v>256</v>
      </c>
      <c r="B23" s="187" t="s">
        <v>246</v>
      </c>
    </row>
    <row r="24" spans="1:2" x14ac:dyDescent="0.25">
      <c r="B24" s="187" t="s">
        <v>247</v>
      </c>
    </row>
    <row r="25" spans="1:2" x14ac:dyDescent="0.25">
      <c r="B25" s="187" t="s">
        <v>248</v>
      </c>
    </row>
    <row r="26" spans="1:2" x14ac:dyDescent="0.25">
      <c r="B26" s="462" t="s">
        <v>586</v>
      </c>
    </row>
    <row r="27" spans="1:2" x14ac:dyDescent="0.25">
      <c r="B27" s="462" t="s">
        <v>587</v>
      </c>
    </row>
    <row r="28" spans="1:2" x14ac:dyDescent="0.25">
      <c r="B28" s="462" t="s">
        <v>249</v>
      </c>
    </row>
    <row r="29" spans="1:2" x14ac:dyDescent="0.25">
      <c r="B29" s="462" t="s">
        <v>588</v>
      </c>
    </row>
    <row r="30" spans="1:2" x14ac:dyDescent="0.25">
      <c r="B30" s="462" t="s">
        <v>589</v>
      </c>
    </row>
    <row r="31" spans="1:2" x14ac:dyDescent="0.25">
      <c r="B31" s="462" t="s">
        <v>600</v>
      </c>
    </row>
    <row r="32" spans="1:2" x14ac:dyDescent="0.25">
      <c r="B32" s="462" t="s">
        <v>590</v>
      </c>
    </row>
    <row r="33" spans="1:2" x14ac:dyDescent="0.25">
      <c r="B33" s="462" t="s">
        <v>601</v>
      </c>
    </row>
    <row r="34" spans="1:2" x14ac:dyDescent="0.25">
      <c r="B34" s="187" t="s">
        <v>250</v>
      </c>
    </row>
    <row r="35" spans="1:2" x14ac:dyDescent="0.25">
      <c r="B35" s="462" t="s">
        <v>591</v>
      </c>
    </row>
    <row r="36" spans="1:2" x14ac:dyDescent="0.25">
      <c r="B36" s="462" t="s">
        <v>593</v>
      </c>
    </row>
    <row r="37" spans="1:2" x14ac:dyDescent="0.25">
      <c r="B37" s="462" t="s">
        <v>594</v>
      </c>
    </row>
    <row r="38" spans="1:2" x14ac:dyDescent="0.25">
      <c r="B38" s="462" t="s">
        <v>592</v>
      </c>
    </row>
    <row r="39" spans="1:2" x14ac:dyDescent="0.25">
      <c r="B39" s="462" t="s">
        <v>595</v>
      </c>
    </row>
    <row r="41" spans="1:2" x14ac:dyDescent="0.25">
      <c r="A41" s="186" t="s">
        <v>285</v>
      </c>
      <c r="B41" s="187" t="s">
        <v>408</v>
      </c>
    </row>
    <row r="42" spans="1:2" x14ac:dyDescent="0.25">
      <c r="A42" s="187" t="s">
        <v>286</v>
      </c>
      <c r="B42" s="187" t="s">
        <v>314</v>
      </c>
    </row>
    <row r="43" spans="1:2" x14ac:dyDescent="0.25">
      <c r="B43" s="187" t="s">
        <v>287</v>
      </c>
    </row>
    <row r="44" spans="1:2" x14ac:dyDescent="0.25">
      <c r="B44" s="187" t="s">
        <v>288</v>
      </c>
    </row>
    <row r="45" spans="1:2" x14ac:dyDescent="0.25">
      <c r="B45" s="187" t="s">
        <v>289</v>
      </c>
    </row>
    <row r="46" spans="1:2" x14ac:dyDescent="0.25">
      <c r="B46" s="187" t="s">
        <v>290</v>
      </c>
    </row>
    <row r="47" spans="1:2" x14ac:dyDescent="0.25">
      <c r="B47" s="187" t="s">
        <v>291</v>
      </c>
    </row>
    <row r="48" spans="1:2" x14ac:dyDescent="0.25">
      <c r="B48" s="187" t="s">
        <v>292</v>
      </c>
    </row>
    <row r="49" spans="2:2" x14ac:dyDescent="0.25">
      <c r="B49" s="187" t="s">
        <v>293</v>
      </c>
    </row>
    <row r="50" spans="2:2" x14ac:dyDescent="0.25">
      <c r="B50" s="187" t="s">
        <v>294</v>
      </c>
    </row>
    <row r="51" spans="2:2" x14ac:dyDescent="0.25">
      <c r="B51" s="187" t="s">
        <v>296</v>
      </c>
    </row>
    <row r="52" spans="2:2" x14ac:dyDescent="0.25">
      <c r="B52" s="187" t="s">
        <v>297</v>
      </c>
    </row>
    <row r="53" spans="2:2" x14ac:dyDescent="0.25">
      <c r="B53" s="187" t="s">
        <v>300</v>
      </c>
    </row>
    <row r="54" spans="2:2" x14ac:dyDescent="0.25">
      <c r="B54" s="187" t="s">
        <v>301</v>
      </c>
    </row>
    <row r="55" spans="2:2" x14ac:dyDescent="0.25">
      <c r="B55" s="187" t="s">
        <v>302</v>
      </c>
    </row>
    <row r="56" spans="2:2" x14ac:dyDescent="0.25">
      <c r="B56" s="187" t="s">
        <v>303</v>
      </c>
    </row>
    <row r="57" spans="2:2" x14ac:dyDescent="0.25">
      <c r="B57" s="187" t="s">
        <v>304</v>
      </c>
    </row>
    <row r="58" spans="2:2" x14ac:dyDescent="0.25">
      <c r="B58" s="187" t="s">
        <v>305</v>
      </c>
    </row>
    <row r="59" spans="2:2" x14ac:dyDescent="0.25">
      <c r="B59" s="187" t="s">
        <v>306</v>
      </c>
    </row>
    <row r="60" spans="2:2" x14ac:dyDescent="0.25">
      <c r="B60" s="187" t="s">
        <v>307</v>
      </c>
    </row>
    <row r="61" spans="2:2" x14ac:dyDescent="0.25">
      <c r="B61" s="187" t="s">
        <v>308</v>
      </c>
    </row>
    <row r="62" spans="2:2" x14ac:dyDescent="0.25">
      <c r="B62" s="187" t="s">
        <v>309</v>
      </c>
    </row>
    <row r="63" spans="2:2" x14ac:dyDescent="0.25">
      <c r="B63" s="187" t="s">
        <v>310</v>
      </c>
    </row>
    <row r="64" spans="2:2" x14ac:dyDescent="0.25">
      <c r="B64" s="187" t="s">
        <v>312</v>
      </c>
    </row>
    <row r="66" spans="1:2" x14ac:dyDescent="0.25">
      <c r="A66" s="186" t="s">
        <v>245</v>
      </c>
      <c r="B66" s="187" t="s">
        <v>51</v>
      </c>
    </row>
    <row r="67" spans="1:2" x14ac:dyDescent="0.25">
      <c r="A67" s="187" t="s">
        <v>254</v>
      </c>
      <c r="B67" s="462" t="s">
        <v>251</v>
      </c>
    </row>
    <row r="68" spans="1:2" x14ac:dyDescent="0.25">
      <c r="B68" s="462" t="s">
        <v>252</v>
      </c>
    </row>
    <row r="69" spans="1:2" x14ac:dyDescent="0.25">
      <c r="B69" s="462" t="s">
        <v>253</v>
      </c>
    </row>
    <row r="70" spans="1:2" x14ac:dyDescent="0.25">
      <c r="B70" s="462" t="s">
        <v>597</v>
      </c>
    </row>
    <row r="71" spans="1:2" x14ac:dyDescent="0.25">
      <c r="B71" s="462" t="s">
        <v>596</v>
      </c>
    </row>
    <row r="72" spans="1:2" x14ac:dyDescent="0.25">
      <c r="B72" s="462" t="s">
        <v>650</v>
      </c>
    </row>
    <row r="73" spans="1:2" x14ac:dyDescent="0.25">
      <c r="B73" s="462" t="s">
        <v>598</v>
      </c>
    </row>
    <row r="74" spans="1:2" x14ac:dyDescent="0.25">
      <c r="B74" s="462" t="s">
        <v>599</v>
      </c>
    </row>
    <row r="75" spans="1:2" x14ac:dyDescent="0.25">
      <c r="B75" s="462" t="s">
        <v>602</v>
      </c>
    </row>
    <row r="76" spans="1:2" x14ac:dyDescent="0.25">
      <c r="B76" s="462" t="s">
        <v>603</v>
      </c>
    </row>
    <row r="77" spans="1:2" x14ac:dyDescent="0.25">
      <c r="B77" s="462" t="s">
        <v>604</v>
      </c>
    </row>
    <row r="78" spans="1:2" x14ac:dyDescent="0.25">
      <c r="B78" s="462" t="s">
        <v>605</v>
      </c>
    </row>
    <row r="79" spans="1:2" x14ac:dyDescent="0.25">
      <c r="B79" s="462" t="s">
        <v>606</v>
      </c>
    </row>
    <row r="80" spans="1:2" x14ac:dyDescent="0.25">
      <c r="B80" s="462" t="s">
        <v>607</v>
      </c>
    </row>
    <row r="81" spans="1:2" x14ac:dyDescent="0.25">
      <c r="B81" s="462" t="s">
        <v>608</v>
      </c>
    </row>
    <row r="82" spans="1:2" x14ac:dyDescent="0.25">
      <c r="B82" s="462" t="s">
        <v>609</v>
      </c>
    </row>
    <row r="83" spans="1:2" x14ac:dyDescent="0.25">
      <c r="B83" s="462" t="s">
        <v>610</v>
      </c>
    </row>
    <row r="85" spans="1:2" x14ac:dyDescent="0.25">
      <c r="A85" s="186" t="s">
        <v>257</v>
      </c>
      <c r="B85" s="188">
        <v>0</v>
      </c>
    </row>
    <row r="86" spans="1:2" x14ac:dyDescent="0.25">
      <c r="A86" s="187" t="s">
        <v>258</v>
      </c>
      <c r="B86" s="188">
        <v>0.1</v>
      </c>
    </row>
    <row r="87" spans="1:2" x14ac:dyDescent="0.25">
      <c r="B87" s="188">
        <v>0.2</v>
      </c>
    </row>
    <row r="88" spans="1:2" x14ac:dyDescent="0.25">
      <c r="B88" s="188">
        <v>0.25</v>
      </c>
    </row>
    <row r="89" spans="1:2" x14ac:dyDescent="0.25">
      <c r="B89" s="188">
        <v>0.3</v>
      </c>
    </row>
    <row r="90" spans="1:2" x14ac:dyDescent="0.25">
      <c r="B90" s="188">
        <v>0.4</v>
      </c>
    </row>
    <row r="91" spans="1:2" x14ac:dyDescent="0.25">
      <c r="B91" s="188">
        <v>0.5</v>
      </c>
    </row>
    <row r="92" spans="1:2" x14ac:dyDescent="0.25">
      <c r="B92" s="188">
        <v>0.6</v>
      </c>
    </row>
    <row r="93" spans="1:2" x14ac:dyDescent="0.25">
      <c r="B93" s="188">
        <v>0.75</v>
      </c>
    </row>
    <row r="94" spans="1:2" x14ac:dyDescent="0.25">
      <c r="B94" s="188">
        <v>1</v>
      </c>
    </row>
    <row r="96" spans="1:2" x14ac:dyDescent="0.25">
      <c r="A96" s="186" t="s">
        <v>52</v>
      </c>
      <c r="B96" s="187" t="s">
        <v>36</v>
      </c>
    </row>
    <row r="97" spans="2:2" x14ac:dyDescent="0.25">
      <c r="B97" s="189" t="s">
        <v>53</v>
      </c>
    </row>
    <row r="98" spans="2:2" x14ac:dyDescent="0.25">
      <c r="B98" s="189" t="s">
        <v>54</v>
      </c>
    </row>
    <row r="99" spans="2:2" x14ac:dyDescent="0.25">
      <c r="B99" s="189" t="s">
        <v>55</v>
      </c>
    </row>
    <row r="100" spans="2:2" x14ac:dyDescent="0.25">
      <c r="B100" s="189" t="s">
        <v>56</v>
      </c>
    </row>
    <row r="101" spans="2:2" x14ac:dyDescent="0.25">
      <c r="B101" s="189" t="s">
        <v>57</v>
      </c>
    </row>
    <row r="102" spans="2:2" x14ac:dyDescent="0.25">
      <c r="B102" s="189" t="s">
        <v>58</v>
      </c>
    </row>
    <row r="103" spans="2:2" x14ac:dyDescent="0.25">
      <c r="B103" s="189" t="s">
        <v>59</v>
      </c>
    </row>
    <row r="104" spans="2:2" x14ac:dyDescent="0.25">
      <c r="B104" s="189" t="s">
        <v>60</v>
      </c>
    </row>
    <row r="105" spans="2:2" x14ac:dyDescent="0.25">
      <c r="B105" s="189" t="s">
        <v>61</v>
      </c>
    </row>
    <row r="106" spans="2:2" x14ac:dyDescent="0.25">
      <c r="B106" s="189" t="s">
        <v>62</v>
      </c>
    </row>
    <row r="107" spans="2:2" x14ac:dyDescent="0.25">
      <c r="B107" s="189" t="s">
        <v>63</v>
      </c>
    </row>
    <row r="108" spans="2:2" x14ac:dyDescent="0.25">
      <c r="B108" s="189" t="s">
        <v>64</v>
      </c>
    </row>
    <row r="109" spans="2:2" x14ac:dyDescent="0.25">
      <c r="B109" s="189" t="s">
        <v>65</v>
      </c>
    </row>
    <row r="110" spans="2:2" x14ac:dyDescent="0.25">
      <c r="B110" s="189" t="s">
        <v>66</v>
      </c>
    </row>
    <row r="111" spans="2:2" x14ac:dyDescent="0.25">
      <c r="B111" s="189" t="s">
        <v>67</v>
      </c>
    </row>
    <row r="112" spans="2:2" x14ac:dyDescent="0.25">
      <c r="B112" s="189" t="s">
        <v>68</v>
      </c>
    </row>
    <row r="113" spans="1:2" x14ac:dyDescent="0.25">
      <c r="B113" s="189" t="s">
        <v>69</v>
      </c>
    </row>
    <row r="114" spans="1:2" x14ac:dyDescent="0.25">
      <c r="B114" s="189" t="s">
        <v>70</v>
      </c>
    </row>
    <row r="115" spans="1:2" x14ac:dyDescent="0.25">
      <c r="B115" s="189" t="s">
        <v>71</v>
      </c>
    </row>
    <row r="116" spans="1:2" x14ac:dyDescent="0.25">
      <c r="B116" s="189" t="s">
        <v>72</v>
      </c>
    </row>
    <row r="117" spans="1:2" x14ac:dyDescent="0.25">
      <c r="B117" s="189" t="s">
        <v>192</v>
      </c>
    </row>
    <row r="118" spans="1:2" x14ac:dyDescent="0.25">
      <c r="B118" s="189" t="s">
        <v>73</v>
      </c>
    </row>
    <row r="120" spans="1:2" x14ac:dyDescent="0.25">
      <c r="A120" s="189" t="s">
        <v>266</v>
      </c>
      <c r="B120" s="189" t="s">
        <v>36</v>
      </c>
    </row>
    <row r="121" spans="1:2" x14ac:dyDescent="0.25">
      <c r="A121" s="189"/>
      <c r="B121" s="189" t="s">
        <v>411</v>
      </c>
    </row>
    <row r="122" spans="1:2" x14ac:dyDescent="0.25">
      <c r="A122" s="189"/>
      <c r="B122" s="189" t="s">
        <v>747</v>
      </c>
    </row>
    <row r="123" spans="1:2" x14ac:dyDescent="0.25">
      <c r="A123" s="189"/>
      <c r="B123" s="189" t="s">
        <v>754</v>
      </c>
    </row>
    <row r="124" spans="1:2" x14ac:dyDescent="0.25">
      <c r="A124" s="189"/>
    </row>
    <row r="125" spans="1:2" x14ac:dyDescent="0.25">
      <c r="A125" s="189"/>
    </row>
    <row r="126" spans="1:2" x14ac:dyDescent="0.25">
      <c r="A126" s="189" t="s">
        <v>652</v>
      </c>
      <c r="B126" s="189" t="s">
        <v>36</v>
      </c>
    </row>
    <row r="127" spans="1:2" x14ac:dyDescent="0.25">
      <c r="A127" s="189"/>
      <c r="B127" s="189" t="s">
        <v>658</v>
      </c>
    </row>
    <row r="128" spans="1:2" x14ac:dyDescent="0.25">
      <c r="A128" s="189"/>
      <c r="B128" s="189"/>
    </row>
    <row r="129" spans="1:2" x14ac:dyDescent="0.25">
      <c r="A129" s="189"/>
      <c r="B129" s="189"/>
    </row>
    <row r="130" spans="1:2" x14ac:dyDescent="0.25">
      <c r="A130" s="189" t="s">
        <v>75</v>
      </c>
      <c r="B130" s="189" t="s">
        <v>36</v>
      </c>
    </row>
    <row r="131" spans="1:2" x14ac:dyDescent="0.25">
      <c r="A131" s="189"/>
      <c r="B131" s="189" t="s">
        <v>409</v>
      </c>
    </row>
    <row r="132" spans="1:2" x14ac:dyDescent="0.25">
      <c r="A132" s="189"/>
      <c r="B132" s="189" t="s">
        <v>410</v>
      </c>
    </row>
    <row r="133" spans="1:2" x14ac:dyDescent="0.25">
      <c r="A133" s="189"/>
      <c r="B133" s="189" t="s">
        <v>412</v>
      </c>
    </row>
    <row r="134" spans="1:2" x14ac:dyDescent="0.25">
      <c r="A134" s="189"/>
      <c r="B134" s="189" t="s">
        <v>413</v>
      </c>
    </row>
    <row r="135" spans="1:2" x14ac:dyDescent="0.25">
      <c r="A135" s="189"/>
      <c r="B135" s="190" t="s">
        <v>414</v>
      </c>
    </row>
    <row r="136" spans="1:2" x14ac:dyDescent="0.25">
      <c r="A136" s="189"/>
      <c r="B136" s="190" t="s">
        <v>415</v>
      </c>
    </row>
    <row r="137" spans="1:2" x14ac:dyDescent="0.25">
      <c r="A137" s="189"/>
      <c r="B137" s="190" t="s">
        <v>416</v>
      </c>
    </row>
    <row r="138" spans="1:2" x14ac:dyDescent="0.25">
      <c r="A138" s="189"/>
      <c r="B138" s="189"/>
    </row>
    <row r="139" spans="1:2" x14ac:dyDescent="0.25">
      <c r="A139" s="189" t="s">
        <v>321</v>
      </c>
      <c r="B139" s="189" t="s">
        <v>422</v>
      </c>
    </row>
    <row r="140" spans="1:2" x14ac:dyDescent="0.25">
      <c r="A140" s="189" t="s">
        <v>328</v>
      </c>
      <c r="B140" s="189" t="s">
        <v>208</v>
      </c>
    </row>
    <row r="141" spans="1:2" x14ac:dyDescent="0.25">
      <c r="B141" s="189" t="s">
        <v>322</v>
      </c>
    </row>
    <row r="142" spans="1:2" x14ac:dyDescent="0.25">
      <c r="A142" s="189"/>
      <c r="B142" s="189" t="s">
        <v>323</v>
      </c>
    </row>
    <row r="143" spans="1:2" x14ac:dyDescent="0.25">
      <c r="A143" s="189"/>
      <c r="B143" s="189" t="s">
        <v>324</v>
      </c>
    </row>
    <row r="144" spans="1:2" x14ac:dyDescent="0.25">
      <c r="A144" s="189"/>
      <c r="B144" s="189" t="s">
        <v>325</v>
      </c>
    </row>
    <row r="145" spans="1:2" x14ac:dyDescent="0.25">
      <c r="A145" s="189"/>
      <c r="B145" s="189" t="s">
        <v>326</v>
      </c>
    </row>
    <row r="146" spans="1:2" x14ac:dyDescent="0.25">
      <c r="A146" s="189"/>
      <c r="B146" s="189" t="s">
        <v>327</v>
      </c>
    </row>
    <row r="147" spans="1:2" x14ac:dyDescent="0.25">
      <c r="A147" s="189"/>
    </row>
    <row r="148" spans="1:2" x14ac:dyDescent="0.25">
      <c r="A148" s="189" t="s">
        <v>636</v>
      </c>
      <c r="B148" s="187" t="s">
        <v>638</v>
      </c>
    </row>
    <row r="149" spans="1:2" x14ac:dyDescent="0.25">
      <c r="A149" s="189" t="s">
        <v>637</v>
      </c>
      <c r="B149" s="190" t="s">
        <v>639</v>
      </c>
    </row>
    <row r="150" spans="1:2" x14ac:dyDescent="0.25">
      <c r="B150" s="190" t="s">
        <v>640</v>
      </c>
    </row>
    <row r="151" spans="1:2" x14ac:dyDescent="0.25">
      <c r="A151" s="189"/>
      <c r="B151" s="190" t="s">
        <v>641</v>
      </c>
    </row>
    <row r="152" spans="1:2" x14ac:dyDescent="0.25">
      <c r="A152" s="189"/>
      <c r="B152" s="190" t="s">
        <v>654</v>
      </c>
    </row>
    <row r="153" spans="1:2" x14ac:dyDescent="0.25">
      <c r="A153" s="189"/>
      <c r="B153" s="190" t="s">
        <v>642</v>
      </c>
    </row>
    <row r="154" spans="1:2" x14ac:dyDescent="0.25">
      <c r="A154" s="189"/>
      <c r="B154" s="190" t="s">
        <v>643</v>
      </c>
    </row>
    <row r="155" spans="1:2" x14ac:dyDescent="0.25">
      <c r="A155" s="189"/>
      <c r="B155" s="190" t="s">
        <v>644</v>
      </c>
    </row>
    <row r="156" spans="1:2" x14ac:dyDescent="0.25">
      <c r="A156" s="189"/>
      <c r="B156" s="190" t="s">
        <v>655</v>
      </c>
    </row>
    <row r="157" spans="1:2" x14ac:dyDescent="0.25">
      <c r="A157" s="189"/>
      <c r="B157" s="189" t="s">
        <v>645</v>
      </c>
    </row>
    <row r="158" spans="1:2" x14ac:dyDescent="0.25">
      <c r="A158" s="189"/>
      <c r="B158" s="189" t="s">
        <v>646</v>
      </c>
    </row>
    <row r="159" spans="1:2" x14ac:dyDescent="0.25">
      <c r="A159" s="189"/>
      <c r="B159" s="189" t="s">
        <v>647</v>
      </c>
    </row>
    <row r="160" spans="1:2" x14ac:dyDescent="0.25">
      <c r="A160" s="189"/>
      <c r="B160" s="189" t="s">
        <v>656</v>
      </c>
    </row>
    <row r="161" spans="1:2" x14ac:dyDescent="0.25">
      <c r="A161" s="189"/>
      <c r="B161" s="189"/>
    </row>
    <row r="162" spans="1:2" x14ac:dyDescent="0.25">
      <c r="A162" s="189" t="s">
        <v>332</v>
      </c>
      <c r="B162" s="189" t="s">
        <v>423</v>
      </c>
    </row>
    <row r="163" spans="1:2" x14ac:dyDescent="0.25">
      <c r="A163" s="189" t="s">
        <v>333</v>
      </c>
      <c r="B163" s="189" t="s">
        <v>334</v>
      </c>
    </row>
    <row r="164" spans="1:2" x14ac:dyDescent="0.25">
      <c r="B164" s="189" t="s">
        <v>335</v>
      </c>
    </row>
    <row r="165" spans="1:2" x14ac:dyDescent="0.25">
      <c r="A165" s="189"/>
      <c r="B165" s="189" t="s">
        <v>331</v>
      </c>
    </row>
    <row r="166" spans="1:2" x14ac:dyDescent="0.25">
      <c r="A166" s="189"/>
      <c r="B166" s="189" t="s">
        <v>336</v>
      </c>
    </row>
    <row r="167" spans="1:2" x14ac:dyDescent="0.25">
      <c r="A167" s="189"/>
      <c r="B167" s="189" t="s">
        <v>337</v>
      </c>
    </row>
    <row r="168" spans="1:2" x14ac:dyDescent="0.25">
      <c r="A168" s="189"/>
      <c r="B168" s="189" t="s">
        <v>338</v>
      </c>
    </row>
    <row r="169" spans="1:2" x14ac:dyDescent="0.25">
      <c r="A169" s="189"/>
      <c r="B169" s="189"/>
    </row>
    <row r="170" spans="1:2" x14ac:dyDescent="0.25">
      <c r="A170" s="189" t="s">
        <v>339</v>
      </c>
      <c r="B170" s="187" t="s">
        <v>51</v>
      </c>
    </row>
    <row r="171" spans="1:2" x14ac:dyDescent="0.25">
      <c r="A171" s="189" t="s">
        <v>343</v>
      </c>
      <c r="B171" s="190" t="s">
        <v>340</v>
      </c>
    </row>
    <row r="172" spans="1:2" x14ac:dyDescent="0.25">
      <c r="A172" s="189"/>
      <c r="B172" s="190" t="s">
        <v>344</v>
      </c>
    </row>
    <row r="173" spans="1:2" x14ac:dyDescent="0.25">
      <c r="A173" s="189"/>
      <c r="B173" s="190" t="s">
        <v>341</v>
      </c>
    </row>
    <row r="174" spans="1:2" x14ac:dyDescent="0.25">
      <c r="A174" s="189"/>
      <c r="B174" s="190" t="s">
        <v>345</v>
      </c>
    </row>
    <row r="175" spans="1:2" x14ac:dyDescent="0.25">
      <c r="A175" s="189"/>
      <c r="B175" s="190" t="s">
        <v>342</v>
      </c>
    </row>
    <row r="176" spans="1:2" x14ac:dyDescent="0.25">
      <c r="A176" s="189"/>
      <c r="B176" s="189" t="s">
        <v>421</v>
      </c>
    </row>
    <row r="177" spans="1:2" x14ac:dyDescent="0.25">
      <c r="A177" s="189"/>
      <c r="B177" s="189"/>
    </row>
    <row r="178" spans="1:2" x14ac:dyDescent="0.25">
      <c r="A178" s="189" t="s">
        <v>424</v>
      </c>
      <c r="B178" s="189" t="s">
        <v>425</v>
      </c>
    </row>
    <row r="179" spans="1:2" x14ac:dyDescent="0.25">
      <c r="A179" s="189" t="s">
        <v>428</v>
      </c>
      <c r="B179" s="189" t="s">
        <v>426</v>
      </c>
    </row>
    <row r="180" spans="1:2" x14ac:dyDescent="0.25">
      <c r="A180" s="189"/>
      <c r="B180" s="189" t="s">
        <v>427</v>
      </c>
    </row>
    <row r="181" spans="1:2" x14ac:dyDescent="0.25">
      <c r="A181" s="189"/>
      <c r="B181" s="189"/>
    </row>
    <row r="182" spans="1:2" x14ac:dyDescent="0.25">
      <c r="A182" s="189" t="s">
        <v>441</v>
      </c>
      <c r="B182" s="187" t="s">
        <v>442</v>
      </c>
    </row>
    <row r="183" spans="1:2" x14ac:dyDescent="0.25">
      <c r="A183" s="189"/>
      <c r="B183" s="189" t="s">
        <v>549</v>
      </c>
    </row>
    <row r="184" spans="1:2" x14ac:dyDescent="0.25">
      <c r="A184" s="189"/>
      <c r="B184" s="189" t="s">
        <v>550</v>
      </c>
    </row>
    <row r="185" spans="1:2" x14ac:dyDescent="0.25">
      <c r="A185" s="189"/>
      <c r="B185" s="189" t="s">
        <v>551</v>
      </c>
    </row>
    <row r="186" spans="1:2" x14ac:dyDescent="0.25">
      <c r="A186" s="189"/>
      <c r="B186" s="198" t="s">
        <v>224</v>
      </c>
    </row>
    <row r="187" spans="1:2" x14ac:dyDescent="0.25">
      <c r="A187" s="189"/>
      <c r="B187" s="189"/>
    </row>
    <row r="188" spans="1:2" x14ac:dyDescent="0.25">
      <c r="A188" s="189" t="s">
        <v>38</v>
      </c>
      <c r="B188" s="189" t="s">
        <v>740</v>
      </c>
    </row>
    <row r="189" spans="1:2" x14ac:dyDescent="0.25">
      <c r="A189" s="189"/>
      <c r="B189" s="189" t="s">
        <v>346</v>
      </c>
    </row>
    <row r="190" spans="1:2" x14ac:dyDescent="0.25">
      <c r="A190" s="189"/>
      <c r="B190" s="189" t="s">
        <v>347</v>
      </c>
    </row>
    <row r="191" spans="1:2" x14ac:dyDescent="0.25">
      <c r="A191" s="189"/>
      <c r="B191" s="189" t="s">
        <v>348</v>
      </c>
    </row>
    <row r="192" spans="1:2" x14ac:dyDescent="0.25">
      <c r="A192" s="189"/>
      <c r="B192" s="189" t="s">
        <v>349</v>
      </c>
    </row>
    <row r="193" spans="1:2" x14ac:dyDescent="0.25">
      <c r="A193" s="189"/>
      <c r="B193" s="189" t="s">
        <v>350</v>
      </c>
    </row>
    <row r="194" spans="1:2" x14ac:dyDescent="0.25">
      <c r="A194" s="189"/>
      <c r="B194" s="189" t="s">
        <v>351</v>
      </c>
    </row>
    <row r="195" spans="1:2" x14ac:dyDescent="0.25">
      <c r="A195" s="189"/>
      <c r="B195" s="189"/>
    </row>
    <row r="196" spans="1:2" x14ac:dyDescent="0.25">
      <c r="A196" s="189" t="s">
        <v>557</v>
      </c>
      <c r="B196" s="189" t="s">
        <v>558</v>
      </c>
    </row>
    <row r="197" spans="1:2" x14ac:dyDescent="0.25">
      <c r="A197" s="189"/>
      <c r="B197" s="189" t="s">
        <v>559</v>
      </c>
    </row>
    <row r="198" spans="1:2" x14ac:dyDescent="0.25">
      <c r="A198" s="189"/>
      <c r="B198" s="189" t="s">
        <v>560</v>
      </c>
    </row>
    <row r="199" spans="1:2" x14ac:dyDescent="0.25">
      <c r="A199" s="189"/>
      <c r="B199" s="189"/>
    </row>
    <row r="200" spans="1:2" x14ac:dyDescent="0.25">
      <c r="A200" s="189"/>
      <c r="B200" s="189"/>
    </row>
    <row r="201" spans="1:2" x14ac:dyDescent="0.25">
      <c r="A201" s="189" t="s">
        <v>39</v>
      </c>
      <c r="B201" s="189" t="s">
        <v>352</v>
      </c>
    </row>
    <row r="202" spans="1:2" x14ac:dyDescent="0.25">
      <c r="A202" s="189"/>
      <c r="B202" s="189" t="s">
        <v>353</v>
      </c>
    </row>
    <row r="203" spans="1:2" x14ac:dyDescent="0.25">
      <c r="A203" s="189"/>
      <c r="B203" s="189" t="s">
        <v>418</v>
      </c>
    </row>
    <row r="204" spans="1:2" x14ac:dyDescent="0.25">
      <c r="A204" s="189"/>
      <c r="B204" s="189"/>
    </row>
    <row r="205" spans="1:2" x14ac:dyDescent="0.25">
      <c r="A205" s="189"/>
      <c r="B205" s="189"/>
    </row>
    <row r="206" spans="1:2" x14ac:dyDescent="0.25">
      <c r="A206" s="189" t="s">
        <v>357</v>
      </c>
      <c r="B206" s="189" t="s">
        <v>739</v>
      </c>
    </row>
    <row r="207" spans="1:2" x14ac:dyDescent="0.25">
      <c r="A207" s="189" t="s">
        <v>358</v>
      </c>
      <c r="B207" s="189" t="s">
        <v>612</v>
      </c>
    </row>
    <row r="208" spans="1:2" x14ac:dyDescent="0.25">
      <c r="A208" s="189"/>
      <c r="B208" s="189" t="s">
        <v>613</v>
      </c>
    </row>
    <row r="209" spans="1:2" x14ac:dyDescent="0.25">
      <c r="A209" s="189"/>
      <c r="B209" s="189" t="s">
        <v>614</v>
      </c>
    </row>
    <row r="210" spans="1:2" x14ac:dyDescent="0.25">
      <c r="A210" s="189"/>
      <c r="B210" s="189" t="s">
        <v>615</v>
      </c>
    </row>
    <row r="211" spans="1:2" x14ac:dyDescent="0.25">
      <c r="A211" s="189"/>
      <c r="B211" s="189" t="s">
        <v>616</v>
      </c>
    </row>
    <row r="212" spans="1:2" x14ac:dyDescent="0.25">
      <c r="A212" s="189"/>
      <c r="B212" s="189" t="s">
        <v>617</v>
      </c>
    </row>
    <row r="213" spans="1:2" x14ac:dyDescent="0.25">
      <c r="A213" s="189"/>
      <c r="B213" s="189" t="s">
        <v>738</v>
      </c>
    </row>
    <row r="214" spans="1:2" x14ac:dyDescent="0.25">
      <c r="A214" s="189"/>
      <c r="B214" s="189" t="s">
        <v>618</v>
      </c>
    </row>
    <row r="215" spans="1:2" x14ac:dyDescent="0.25">
      <c r="A215" s="189"/>
      <c r="B215" s="189" t="s">
        <v>619</v>
      </c>
    </row>
    <row r="216" spans="1:2" x14ac:dyDescent="0.25">
      <c r="A216" s="189"/>
      <c r="B216" s="189" t="s">
        <v>620</v>
      </c>
    </row>
    <row r="217" spans="1:2" x14ac:dyDescent="0.25">
      <c r="A217" s="189"/>
      <c r="B217" s="189" t="s">
        <v>621</v>
      </c>
    </row>
    <row r="218" spans="1:2" x14ac:dyDescent="0.25">
      <c r="A218" s="189"/>
      <c r="B218" s="189" t="s">
        <v>622</v>
      </c>
    </row>
    <row r="219" spans="1:2" x14ac:dyDescent="0.25">
      <c r="A219" s="189"/>
      <c r="B219" s="189" t="s">
        <v>623</v>
      </c>
    </row>
    <row r="220" spans="1:2" x14ac:dyDescent="0.25">
      <c r="A220" s="189"/>
      <c r="B220" s="189" t="s">
        <v>624</v>
      </c>
    </row>
    <row r="221" spans="1:2" x14ac:dyDescent="0.25">
      <c r="A221" s="189"/>
      <c r="B221" s="189"/>
    </row>
    <row r="222" spans="1:2" x14ac:dyDescent="0.25">
      <c r="A222" s="189"/>
      <c r="B222" s="189"/>
    </row>
    <row r="223" spans="1:2" x14ac:dyDescent="0.25">
      <c r="A223" s="189" t="s">
        <v>362</v>
      </c>
      <c r="B223" s="187" t="s">
        <v>36</v>
      </c>
    </row>
    <row r="224" spans="1:2" x14ac:dyDescent="0.25">
      <c r="A224" s="189" t="s">
        <v>363</v>
      </c>
      <c r="B224" s="189" t="s">
        <v>493</v>
      </c>
    </row>
    <row r="225" spans="1:2" x14ac:dyDescent="0.25">
      <c r="A225" s="189"/>
      <c r="B225" s="189" t="s">
        <v>492</v>
      </c>
    </row>
    <row r="226" spans="1:2" x14ac:dyDescent="0.25">
      <c r="A226" s="189"/>
      <c r="B226" s="189" t="s">
        <v>494</v>
      </c>
    </row>
    <row r="227" spans="1:2" x14ac:dyDescent="0.25">
      <c r="A227" s="189"/>
      <c r="B227" s="189"/>
    </row>
    <row r="228" spans="1:2" x14ac:dyDescent="0.25">
      <c r="A228" s="189"/>
      <c r="B228" s="189"/>
    </row>
    <row r="229" spans="1:2" x14ac:dyDescent="0.25">
      <c r="A229" s="189" t="s">
        <v>447</v>
      </c>
      <c r="B229" s="189" t="s">
        <v>417</v>
      </c>
    </row>
    <row r="230" spans="1:2" x14ac:dyDescent="0.25">
      <c r="A230" s="189" t="s">
        <v>368</v>
      </c>
      <c r="B230" s="189" t="s">
        <v>420</v>
      </c>
    </row>
    <row r="231" spans="1:2" x14ac:dyDescent="0.25">
      <c r="A231" s="189"/>
      <c r="B231" s="189" t="s">
        <v>369</v>
      </c>
    </row>
    <row r="232" spans="1:2" x14ac:dyDescent="0.25">
      <c r="A232" s="189"/>
      <c r="B232" s="189" t="s">
        <v>327</v>
      </c>
    </row>
    <row r="233" spans="1:2" x14ac:dyDescent="0.25">
      <c r="A233" s="189"/>
      <c r="B233" s="189"/>
    </row>
    <row r="234" spans="1:2" x14ac:dyDescent="0.25">
      <c r="A234" s="189"/>
      <c r="B234" s="189"/>
    </row>
    <row r="235" spans="1:2" x14ac:dyDescent="0.25">
      <c r="A235" s="189" t="s">
        <v>449</v>
      </c>
      <c r="B235" s="189" t="s">
        <v>417</v>
      </c>
    </row>
    <row r="236" spans="1:2" x14ac:dyDescent="0.25">
      <c r="A236" s="189" t="s">
        <v>450</v>
      </c>
      <c r="B236" s="189" t="s">
        <v>448</v>
      </c>
    </row>
    <row r="237" spans="1:2" x14ac:dyDescent="0.25">
      <c r="A237" s="189"/>
      <c r="B237" s="189" t="s">
        <v>369</v>
      </c>
    </row>
    <row r="238" spans="1:2" x14ac:dyDescent="0.25">
      <c r="A238" s="189"/>
      <c r="B238" s="189" t="s">
        <v>327</v>
      </c>
    </row>
    <row r="239" spans="1:2" x14ac:dyDescent="0.25">
      <c r="A239" s="189"/>
      <c r="B239" s="189"/>
    </row>
    <row r="240" spans="1:2" x14ac:dyDescent="0.25">
      <c r="A240" s="189"/>
      <c r="B240" s="189"/>
    </row>
    <row r="241" spans="1:2" x14ac:dyDescent="0.25">
      <c r="A241" s="189" t="s">
        <v>372</v>
      </c>
      <c r="B241" s="189" t="s">
        <v>417</v>
      </c>
    </row>
    <row r="242" spans="1:2" x14ac:dyDescent="0.25">
      <c r="A242" s="189" t="s">
        <v>373</v>
      </c>
      <c r="B242" s="189" t="s">
        <v>430</v>
      </c>
    </row>
    <row r="243" spans="1:2" x14ac:dyDescent="0.25">
      <c r="B243" s="187" t="s">
        <v>431</v>
      </c>
    </row>
    <row r="244" spans="1:2" x14ac:dyDescent="0.25">
      <c r="A244" s="189"/>
      <c r="B244" s="187" t="s">
        <v>399</v>
      </c>
    </row>
    <row r="245" spans="1:2" x14ac:dyDescent="0.25">
      <c r="A245" s="189"/>
    </row>
    <row r="246" spans="1:2" x14ac:dyDescent="0.25">
      <c r="A246" s="189"/>
      <c r="B246" s="189"/>
    </row>
    <row r="247" spans="1:2" x14ac:dyDescent="0.25">
      <c r="A247" s="189" t="s">
        <v>372</v>
      </c>
      <c r="B247" s="189" t="s">
        <v>432</v>
      </c>
    </row>
    <row r="248" spans="1:2" x14ac:dyDescent="0.25">
      <c r="A248" s="189" t="s">
        <v>374</v>
      </c>
      <c r="B248" s="189" t="s">
        <v>378</v>
      </c>
    </row>
    <row r="249" spans="1:2" x14ac:dyDescent="0.25">
      <c r="B249" s="189" t="s">
        <v>396</v>
      </c>
    </row>
    <row r="250" spans="1:2" x14ac:dyDescent="0.25">
      <c r="A250" s="189"/>
      <c r="B250" s="189" t="s">
        <v>382</v>
      </c>
    </row>
    <row r="251" spans="1:2" x14ac:dyDescent="0.25">
      <c r="A251" s="189"/>
      <c r="B251" s="189" t="s">
        <v>398</v>
      </c>
    </row>
    <row r="252" spans="1:2" x14ac:dyDescent="0.25">
      <c r="A252" s="189"/>
      <c r="B252" s="187" t="s">
        <v>561</v>
      </c>
    </row>
    <row r="253" spans="1:2" x14ac:dyDescent="0.25">
      <c r="A253" s="189"/>
      <c r="B253" s="187" t="s">
        <v>562</v>
      </c>
    </row>
    <row r="254" spans="1:2" x14ac:dyDescent="0.25">
      <c r="A254" s="189"/>
      <c r="B254" s="189" t="s">
        <v>563</v>
      </c>
    </row>
    <row r="255" spans="1:2" x14ac:dyDescent="0.25">
      <c r="A255" s="189"/>
      <c r="B255" s="189" t="s">
        <v>392</v>
      </c>
    </row>
    <row r="256" spans="1:2" x14ac:dyDescent="0.25">
      <c r="A256" s="189"/>
      <c r="B256" s="189" t="s">
        <v>744</v>
      </c>
    </row>
    <row r="257" spans="1:2" x14ac:dyDescent="0.25">
      <c r="A257" s="189"/>
      <c r="B257" s="187" t="s">
        <v>564</v>
      </c>
    </row>
    <row r="258" spans="1:2" x14ac:dyDescent="0.25">
      <c r="A258" s="189"/>
      <c r="B258" s="189" t="s">
        <v>394</v>
      </c>
    </row>
    <row r="259" spans="1:2" x14ac:dyDescent="0.25">
      <c r="A259" s="189"/>
      <c r="B259" s="189" t="s">
        <v>375</v>
      </c>
    </row>
    <row r="260" spans="1:2" x14ac:dyDescent="0.25">
      <c r="A260" s="189"/>
      <c r="B260" s="189" t="s">
        <v>379</v>
      </c>
    </row>
    <row r="261" spans="1:2" x14ac:dyDescent="0.25">
      <c r="A261" s="189"/>
      <c r="B261" s="187" t="s">
        <v>565</v>
      </c>
    </row>
    <row r="262" spans="1:2" x14ac:dyDescent="0.25">
      <c r="A262" s="189"/>
      <c r="B262" s="189" t="s">
        <v>566</v>
      </c>
    </row>
    <row r="263" spans="1:2" x14ac:dyDescent="0.25">
      <c r="A263" s="189"/>
      <c r="B263" s="189" t="s">
        <v>385</v>
      </c>
    </row>
    <row r="264" spans="1:2" x14ac:dyDescent="0.25">
      <c r="A264" s="189"/>
      <c r="B264" s="189" t="s">
        <v>386</v>
      </c>
    </row>
    <row r="265" spans="1:2" x14ac:dyDescent="0.25">
      <c r="A265" s="189"/>
      <c r="B265" s="189" t="s">
        <v>567</v>
      </c>
    </row>
    <row r="266" spans="1:2" x14ac:dyDescent="0.25">
      <c r="A266" s="189"/>
      <c r="B266" s="189" t="s">
        <v>377</v>
      </c>
    </row>
    <row r="267" spans="1:2" x14ac:dyDescent="0.25">
      <c r="A267" s="189"/>
      <c r="B267" s="189" t="s">
        <v>568</v>
      </c>
    </row>
    <row r="268" spans="1:2" x14ac:dyDescent="0.25">
      <c r="A268" s="189"/>
      <c r="B268" s="189" t="s">
        <v>583</v>
      </c>
    </row>
    <row r="269" spans="1:2" x14ac:dyDescent="0.25">
      <c r="A269" s="189"/>
      <c r="B269" s="189" t="s">
        <v>393</v>
      </c>
    </row>
    <row r="270" spans="1:2" x14ac:dyDescent="0.25">
      <c r="A270" s="189"/>
      <c r="B270" s="189" t="s">
        <v>569</v>
      </c>
    </row>
    <row r="271" spans="1:2" x14ac:dyDescent="0.25">
      <c r="A271" s="189"/>
      <c r="B271" s="189" t="s">
        <v>582</v>
      </c>
    </row>
    <row r="272" spans="1:2" x14ac:dyDescent="0.25">
      <c r="A272" s="189"/>
      <c r="B272" s="189" t="s">
        <v>380</v>
      </c>
    </row>
    <row r="273" spans="1:2" x14ac:dyDescent="0.25">
      <c r="A273" s="189"/>
      <c r="B273" s="187" t="s">
        <v>570</v>
      </c>
    </row>
    <row r="274" spans="1:2" x14ac:dyDescent="0.25">
      <c r="A274" s="189"/>
      <c r="B274" s="189" t="s">
        <v>389</v>
      </c>
    </row>
    <row r="275" spans="1:2" x14ac:dyDescent="0.25">
      <c r="A275" s="189"/>
      <c r="B275" s="189" t="s">
        <v>571</v>
      </c>
    </row>
    <row r="276" spans="1:2" x14ac:dyDescent="0.25">
      <c r="A276" s="189"/>
      <c r="B276" s="187" t="s">
        <v>572</v>
      </c>
    </row>
    <row r="277" spans="1:2" x14ac:dyDescent="0.25">
      <c r="A277" s="189"/>
      <c r="B277" s="187" t="s">
        <v>573</v>
      </c>
    </row>
    <row r="278" spans="1:2" x14ac:dyDescent="0.25">
      <c r="A278" s="189"/>
      <c r="B278" s="189" t="s">
        <v>387</v>
      </c>
    </row>
    <row r="279" spans="1:2" x14ac:dyDescent="0.25">
      <c r="A279" s="189"/>
      <c r="B279" s="189" t="s">
        <v>391</v>
      </c>
    </row>
    <row r="280" spans="1:2" x14ac:dyDescent="0.25">
      <c r="A280" s="189"/>
      <c r="B280" s="187" t="s">
        <v>574</v>
      </c>
    </row>
    <row r="281" spans="1:2" x14ac:dyDescent="0.25">
      <c r="A281" s="189"/>
      <c r="B281" s="189" t="s">
        <v>390</v>
      </c>
    </row>
    <row r="282" spans="1:2" x14ac:dyDescent="0.25">
      <c r="A282" s="189"/>
      <c r="B282" s="187" t="s">
        <v>575</v>
      </c>
    </row>
    <row r="283" spans="1:2" x14ac:dyDescent="0.25">
      <c r="A283" s="189"/>
      <c r="B283" s="187" t="s">
        <v>576</v>
      </c>
    </row>
    <row r="284" spans="1:2" x14ac:dyDescent="0.25">
      <c r="A284" s="189"/>
      <c r="B284" s="189" t="s">
        <v>388</v>
      </c>
    </row>
    <row r="285" spans="1:2" x14ac:dyDescent="0.25">
      <c r="A285" s="189"/>
      <c r="B285" s="189" t="s">
        <v>577</v>
      </c>
    </row>
    <row r="286" spans="1:2" x14ac:dyDescent="0.25">
      <c r="A286" s="189"/>
      <c r="B286" s="187" t="s">
        <v>578</v>
      </c>
    </row>
    <row r="287" spans="1:2" x14ac:dyDescent="0.25">
      <c r="A287" s="189"/>
      <c r="B287" s="189" t="s">
        <v>395</v>
      </c>
    </row>
    <row r="288" spans="1:2" x14ac:dyDescent="0.25">
      <c r="A288" s="189"/>
      <c r="B288" s="187" t="s">
        <v>579</v>
      </c>
    </row>
    <row r="289" spans="1:2" x14ac:dyDescent="0.25">
      <c r="A289" s="189"/>
      <c r="B289" s="189" t="s">
        <v>383</v>
      </c>
    </row>
    <row r="290" spans="1:2" x14ac:dyDescent="0.25">
      <c r="A290" s="189"/>
      <c r="B290" s="189" t="s">
        <v>381</v>
      </c>
    </row>
    <row r="291" spans="1:2" x14ac:dyDescent="0.25">
      <c r="A291" s="189"/>
      <c r="B291" s="189" t="s">
        <v>384</v>
      </c>
    </row>
    <row r="292" spans="1:2" x14ac:dyDescent="0.25">
      <c r="A292" s="189"/>
      <c r="B292" s="189" t="s">
        <v>397</v>
      </c>
    </row>
    <row r="293" spans="1:2" x14ac:dyDescent="0.25">
      <c r="A293" s="189"/>
      <c r="B293" s="187" t="s">
        <v>580</v>
      </c>
    </row>
    <row r="294" spans="1:2" x14ac:dyDescent="0.25">
      <c r="A294" s="189"/>
      <c r="B294" s="189" t="s">
        <v>376</v>
      </c>
    </row>
    <row r="295" spans="1:2" x14ac:dyDescent="0.25">
      <c r="A295" s="189"/>
      <c r="B295" s="187" t="s">
        <v>310</v>
      </c>
    </row>
    <row r="296" spans="1:2" x14ac:dyDescent="0.25">
      <c r="A296" s="189"/>
      <c r="B296" s="189" t="s">
        <v>581</v>
      </c>
    </row>
    <row r="297" spans="1:2" x14ac:dyDescent="0.25">
      <c r="A297" s="189"/>
      <c r="B297" s="189" t="s">
        <v>312</v>
      </c>
    </row>
    <row r="298" spans="1:2" x14ac:dyDescent="0.25">
      <c r="A298" s="189"/>
      <c r="B298" s="189"/>
    </row>
    <row r="299" spans="1:2" x14ac:dyDescent="0.25">
      <c r="A299" s="189"/>
      <c r="B299" s="189"/>
    </row>
    <row r="300" spans="1:2" x14ac:dyDescent="0.25">
      <c r="A300" s="189" t="s">
        <v>42</v>
      </c>
      <c r="B300" s="187" t="s">
        <v>36</v>
      </c>
    </row>
    <row r="301" spans="1:2" x14ac:dyDescent="0.25">
      <c r="A301" s="189"/>
      <c r="B301" s="189" t="s">
        <v>400</v>
      </c>
    </row>
    <row r="302" spans="1:2" x14ac:dyDescent="0.25">
      <c r="A302" s="189"/>
      <c r="B302" s="189" t="s">
        <v>401</v>
      </c>
    </row>
    <row r="303" spans="1:2" x14ac:dyDescent="0.25">
      <c r="A303" s="189"/>
      <c r="B303" s="189" t="s">
        <v>402</v>
      </c>
    </row>
    <row r="304" spans="1:2" x14ac:dyDescent="0.25">
      <c r="A304" s="189"/>
      <c r="B304" s="189"/>
    </row>
    <row r="305" spans="1:2" x14ac:dyDescent="0.25">
      <c r="A305" s="189"/>
      <c r="B305" s="189"/>
    </row>
    <row r="306" spans="1:2" x14ac:dyDescent="0.25">
      <c r="A306" s="187" t="s">
        <v>463</v>
      </c>
      <c r="B306" s="187" t="s">
        <v>529</v>
      </c>
    </row>
    <row r="307" spans="1:2" x14ac:dyDescent="0.25">
      <c r="B307" s="187" t="s">
        <v>764</v>
      </c>
    </row>
    <row r="308" spans="1:2" x14ac:dyDescent="0.25">
      <c r="B308" s="187" t="s">
        <v>765</v>
      </c>
    </row>
    <row r="309" spans="1:2" x14ac:dyDescent="0.25">
      <c r="B309" s="187" t="s">
        <v>766</v>
      </c>
    </row>
    <row r="310" spans="1:2" x14ac:dyDescent="0.25">
      <c r="B310" s="187" t="s">
        <v>528</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201"/>
  <sheetViews>
    <sheetView showGridLines="0" showRuler="0" topLeftCell="A7" zoomScale="90" zoomScaleNormal="90" zoomScaleSheetLayoutView="85" workbookViewId="0">
      <selection activeCell="G18" sqref="G18:I18"/>
    </sheetView>
  </sheetViews>
  <sheetFormatPr defaultColWidth="9.140625" defaultRowHeight="12.75" customHeight="1" x14ac:dyDescent="0.25"/>
  <cols>
    <col min="1" max="1" width="3.5703125" style="90" customWidth="1"/>
    <col min="2" max="2" width="12.85546875" style="90" customWidth="1"/>
    <col min="3" max="3" width="11.7109375" style="90" customWidth="1"/>
    <col min="4" max="4" width="10.85546875" style="90" customWidth="1"/>
    <col min="5" max="5" width="13" style="90" customWidth="1"/>
    <col min="6" max="6" width="13.85546875" style="90" customWidth="1"/>
    <col min="7" max="7" width="13.28515625" style="90" customWidth="1"/>
    <col min="8" max="8" width="14.140625" style="90" customWidth="1"/>
    <col min="9" max="9" width="15.7109375" style="90" customWidth="1"/>
    <col min="10" max="10" width="16.85546875" style="90" customWidth="1"/>
    <col min="11" max="11" width="15.7109375" style="90" customWidth="1"/>
    <col min="12" max="12" width="3.28515625" style="139" customWidth="1"/>
    <col min="13" max="13" width="4" style="90" customWidth="1"/>
    <col min="14" max="14" width="3.7109375" style="90" customWidth="1"/>
    <col min="15" max="16384" width="9.140625" style="90"/>
  </cols>
  <sheetData>
    <row r="1" spans="1:20" ht="31.5" customHeight="1" thickBot="1" x14ac:dyDescent="0.4">
      <c r="A1" s="95"/>
      <c r="B1" s="510" t="s">
        <v>225</v>
      </c>
      <c r="C1" s="557"/>
      <c r="D1" s="557"/>
      <c r="E1" s="557"/>
      <c r="F1" s="557"/>
      <c r="G1" s="557"/>
      <c r="H1" s="557"/>
      <c r="I1" s="557"/>
      <c r="J1" s="557"/>
      <c r="K1" s="557"/>
      <c r="L1" s="136"/>
      <c r="M1" s="95"/>
      <c r="N1" s="95"/>
      <c r="O1" s="96"/>
      <c r="P1" s="96"/>
      <c r="Q1" s="96"/>
      <c r="R1" s="96"/>
      <c r="S1" s="96"/>
      <c r="T1" s="96"/>
    </row>
    <row r="2" spans="1:20" s="133" customFormat="1" ht="18.75" customHeight="1" x14ac:dyDescent="0.25">
      <c r="B2" s="170" t="s">
        <v>226</v>
      </c>
      <c r="C2" s="171"/>
      <c r="D2" s="171"/>
      <c r="E2" s="171"/>
      <c r="F2" s="171"/>
      <c r="G2" s="171"/>
      <c r="H2" s="171"/>
      <c r="I2" s="171"/>
      <c r="J2" s="171"/>
      <c r="K2" s="171"/>
      <c r="L2" s="140"/>
    </row>
    <row r="3" spans="1:20" s="133" customFormat="1" ht="134.25" customHeight="1" thickBot="1" x14ac:dyDescent="0.3">
      <c r="B3" s="547" t="s">
        <v>233</v>
      </c>
      <c r="C3" s="548"/>
      <c r="D3" s="548"/>
      <c r="E3" s="548"/>
      <c r="F3" s="548"/>
      <c r="G3" s="548"/>
      <c r="H3" s="548"/>
      <c r="I3" s="548"/>
      <c r="J3" s="548"/>
      <c r="K3" s="548"/>
      <c r="L3" s="141"/>
      <c r="M3" s="134"/>
      <c r="N3" s="134"/>
      <c r="O3" s="135"/>
      <c r="P3" s="135"/>
      <c r="Q3" s="135"/>
      <c r="R3" s="135"/>
      <c r="S3" s="135"/>
      <c r="T3" s="135"/>
    </row>
    <row r="4" spans="1:20" ht="15" customHeight="1" thickBot="1" x14ac:dyDescent="0.4">
      <c r="A4" s="95"/>
      <c r="B4" s="94"/>
      <c r="C4" s="94"/>
      <c r="D4" s="94"/>
      <c r="E4" s="94"/>
      <c r="F4" s="94"/>
      <c r="G4" s="94"/>
      <c r="H4" s="94"/>
      <c r="I4" s="94"/>
      <c r="J4" s="94"/>
      <c r="K4" s="94"/>
      <c r="L4" s="136"/>
      <c r="M4" s="95"/>
      <c r="N4" s="95"/>
      <c r="O4" s="96"/>
      <c r="P4" s="96"/>
      <c r="Q4" s="96"/>
      <c r="R4" s="96"/>
      <c r="S4" s="96"/>
      <c r="T4" s="96"/>
    </row>
    <row r="5" spans="1:20" s="97" customFormat="1" ht="15" customHeight="1" x14ac:dyDescent="0.25">
      <c r="B5" s="558" t="s">
        <v>169</v>
      </c>
      <c r="C5" s="549" t="s">
        <v>165</v>
      </c>
      <c r="D5" s="549" t="s">
        <v>167</v>
      </c>
      <c r="E5" s="549" t="s">
        <v>215</v>
      </c>
      <c r="F5" s="549" t="s">
        <v>216</v>
      </c>
      <c r="G5" s="549" t="s">
        <v>218</v>
      </c>
      <c r="H5" s="549" t="s">
        <v>217</v>
      </c>
      <c r="I5" s="549" t="s">
        <v>207</v>
      </c>
      <c r="J5" s="549" t="s">
        <v>219</v>
      </c>
      <c r="K5" s="552" t="s">
        <v>168</v>
      </c>
      <c r="L5" s="137"/>
      <c r="M5" s="95"/>
    </row>
    <row r="6" spans="1:20" s="97" customFormat="1" ht="67.5" customHeight="1" x14ac:dyDescent="0.25">
      <c r="B6" s="559"/>
      <c r="C6" s="550"/>
      <c r="D6" s="550"/>
      <c r="E6" s="550"/>
      <c r="F6" s="550"/>
      <c r="G6" s="550"/>
      <c r="H6" s="550"/>
      <c r="I6" s="550"/>
      <c r="J6" s="550"/>
      <c r="K6" s="553"/>
      <c r="L6" s="137"/>
      <c r="M6" s="95"/>
    </row>
    <row r="7" spans="1:20" s="97" customFormat="1" ht="24" customHeight="1" x14ac:dyDescent="0.25">
      <c r="B7" s="560"/>
      <c r="C7" s="551"/>
      <c r="D7" s="551"/>
      <c r="E7" s="551"/>
      <c r="F7" s="551"/>
      <c r="G7" s="551"/>
      <c r="H7" s="551"/>
      <c r="I7" s="551"/>
      <c r="J7" s="551"/>
      <c r="K7" s="554"/>
      <c r="L7" s="137"/>
      <c r="M7" s="95"/>
    </row>
    <row r="8" spans="1:20" s="97" customFormat="1" ht="24" customHeight="1" x14ac:dyDescent="0.25">
      <c r="B8" s="112"/>
      <c r="C8" s="113"/>
      <c r="D8" s="114"/>
      <c r="E8" s="114"/>
      <c r="F8" s="114"/>
      <c r="G8" s="114"/>
      <c r="H8" s="98">
        <f>F8-G8</f>
        <v>0</v>
      </c>
      <c r="I8" s="120"/>
      <c r="J8" s="99">
        <f>MIN(H8:I8)</f>
        <v>0</v>
      </c>
      <c r="K8" s="123">
        <f>D8*J8*12</f>
        <v>0</v>
      </c>
      <c r="L8" s="137"/>
      <c r="M8" s="95"/>
    </row>
    <row r="9" spans="1:20" s="97" customFormat="1" ht="24" customHeight="1" x14ac:dyDescent="0.25">
      <c r="B9" s="112"/>
      <c r="C9" s="113"/>
      <c r="D9" s="114"/>
      <c r="E9" s="114"/>
      <c r="F9" s="114"/>
      <c r="G9" s="114"/>
      <c r="H9" s="98">
        <f t="shared" ref="H9:H15" si="0">F9-G9</f>
        <v>0</v>
      </c>
      <c r="I9" s="120"/>
      <c r="J9" s="99">
        <f t="shared" ref="J9:J14" si="1">MIN(H9:I9)</f>
        <v>0</v>
      </c>
      <c r="K9" s="123">
        <f t="shared" ref="K9:K15" si="2">D9*J9*12</f>
        <v>0</v>
      </c>
      <c r="L9" s="137"/>
      <c r="M9" s="95"/>
    </row>
    <row r="10" spans="1:20" s="97" customFormat="1" ht="24" customHeight="1" x14ac:dyDescent="0.25">
      <c r="B10" s="112"/>
      <c r="C10" s="113"/>
      <c r="D10" s="114"/>
      <c r="E10" s="114"/>
      <c r="F10" s="114"/>
      <c r="G10" s="114"/>
      <c r="H10" s="98">
        <f t="shared" si="0"/>
        <v>0</v>
      </c>
      <c r="I10" s="120">
        <v>0</v>
      </c>
      <c r="J10" s="99">
        <f t="shared" si="1"/>
        <v>0</v>
      </c>
      <c r="K10" s="123">
        <f t="shared" si="2"/>
        <v>0</v>
      </c>
      <c r="L10" s="137"/>
      <c r="M10" s="95"/>
    </row>
    <row r="11" spans="1:20" s="97" customFormat="1" ht="24" customHeight="1" x14ac:dyDescent="0.25">
      <c r="B11" s="112"/>
      <c r="C11" s="113"/>
      <c r="D11" s="114"/>
      <c r="E11" s="114"/>
      <c r="F11" s="114"/>
      <c r="G11" s="114"/>
      <c r="H11" s="98">
        <f t="shared" si="0"/>
        <v>0</v>
      </c>
      <c r="I11" s="120">
        <v>0</v>
      </c>
      <c r="J11" s="99">
        <f t="shared" si="1"/>
        <v>0</v>
      </c>
      <c r="K11" s="123">
        <f t="shared" si="2"/>
        <v>0</v>
      </c>
      <c r="L11" s="137"/>
      <c r="M11" s="95"/>
    </row>
    <row r="12" spans="1:20" s="97" customFormat="1" ht="24" customHeight="1" x14ac:dyDescent="0.25">
      <c r="B12" s="115"/>
      <c r="C12" s="116"/>
      <c r="D12" s="117"/>
      <c r="E12" s="114"/>
      <c r="F12" s="114"/>
      <c r="G12" s="114"/>
      <c r="H12" s="98">
        <f t="shared" si="0"/>
        <v>0</v>
      </c>
      <c r="I12" s="121">
        <v>0</v>
      </c>
      <c r="J12" s="99">
        <f t="shared" si="1"/>
        <v>0</v>
      </c>
      <c r="K12" s="123">
        <f t="shared" si="2"/>
        <v>0</v>
      </c>
      <c r="L12" s="137"/>
      <c r="M12" s="95"/>
    </row>
    <row r="13" spans="1:20" s="97" customFormat="1" ht="24" customHeight="1" x14ac:dyDescent="0.25">
      <c r="B13" s="115"/>
      <c r="C13" s="116"/>
      <c r="D13" s="117"/>
      <c r="E13" s="114"/>
      <c r="F13" s="114"/>
      <c r="G13" s="114"/>
      <c r="H13" s="98">
        <f t="shared" si="0"/>
        <v>0</v>
      </c>
      <c r="I13" s="121">
        <v>0</v>
      </c>
      <c r="J13" s="99">
        <f t="shared" si="1"/>
        <v>0</v>
      </c>
      <c r="K13" s="123">
        <f t="shared" si="2"/>
        <v>0</v>
      </c>
      <c r="L13" s="137"/>
      <c r="M13" s="95"/>
    </row>
    <row r="14" spans="1:20" s="97" customFormat="1" ht="24" customHeight="1" x14ac:dyDescent="0.25">
      <c r="B14" s="115"/>
      <c r="C14" s="116"/>
      <c r="D14" s="117"/>
      <c r="E14" s="114"/>
      <c r="F14" s="114"/>
      <c r="G14" s="114"/>
      <c r="H14" s="98">
        <f t="shared" si="0"/>
        <v>0</v>
      </c>
      <c r="I14" s="121">
        <v>0</v>
      </c>
      <c r="J14" s="99">
        <f t="shared" si="1"/>
        <v>0</v>
      </c>
      <c r="K14" s="123">
        <f t="shared" si="2"/>
        <v>0</v>
      </c>
      <c r="L14" s="137"/>
      <c r="M14" s="95"/>
    </row>
    <row r="15" spans="1:20" s="97" customFormat="1" ht="24" customHeight="1" thickBot="1" x14ac:dyDescent="0.3">
      <c r="B15" s="115"/>
      <c r="C15" s="118"/>
      <c r="D15" s="119"/>
      <c r="E15" s="119"/>
      <c r="F15" s="119"/>
      <c r="G15" s="119"/>
      <c r="H15" s="100">
        <f t="shared" si="0"/>
        <v>0</v>
      </c>
      <c r="I15" s="122">
        <v>0</v>
      </c>
      <c r="J15" s="101">
        <f>MIN(H15:I15)</f>
        <v>0</v>
      </c>
      <c r="K15" s="124">
        <f t="shared" si="2"/>
        <v>0</v>
      </c>
      <c r="L15" s="137"/>
      <c r="M15" s="95"/>
    </row>
    <row r="16" spans="1:20" s="91" customFormat="1" ht="15" customHeight="1" thickBot="1" x14ac:dyDescent="0.3">
      <c r="B16" s="555" t="s">
        <v>166</v>
      </c>
      <c r="C16" s="556"/>
      <c r="D16" s="87">
        <f>SUM(D8:D15)</f>
        <v>0</v>
      </c>
      <c r="E16" s="86"/>
      <c r="F16" s="86"/>
      <c r="G16" s="86"/>
      <c r="H16" s="86"/>
      <c r="I16" s="86"/>
      <c r="J16" s="88"/>
      <c r="K16" s="89">
        <f>SUM(K8:K15)</f>
        <v>0</v>
      </c>
      <c r="L16" s="138"/>
      <c r="M16" s="95"/>
    </row>
    <row r="17" spans="1:13" s="91" customFormat="1" ht="15" customHeight="1" x14ac:dyDescent="0.25">
      <c r="B17" s="90"/>
      <c r="H17" s="92"/>
      <c r="L17" s="138"/>
      <c r="M17" s="95"/>
    </row>
    <row r="18" spans="1:13" s="91" customFormat="1" ht="15" customHeight="1" x14ac:dyDescent="0.25">
      <c r="B18" s="91" t="s">
        <v>220</v>
      </c>
      <c r="G18" s="545" t="s">
        <v>763</v>
      </c>
      <c r="H18" s="546"/>
      <c r="I18" s="546"/>
      <c r="L18" s="138"/>
      <c r="M18" s="95"/>
    </row>
    <row r="19" spans="1:13" s="91" customFormat="1" ht="15" customHeight="1" x14ac:dyDescent="0.25">
      <c r="F19" s="93"/>
      <c r="L19" s="138"/>
      <c r="M19" s="95"/>
    </row>
    <row r="20" spans="1:13" ht="12.75" customHeight="1" x14ac:dyDescent="0.25">
      <c r="B20" s="91"/>
      <c r="C20" s="91"/>
      <c r="D20" s="91"/>
      <c r="E20" s="91"/>
      <c r="F20" s="91"/>
      <c r="G20" s="91"/>
      <c r="H20" s="91"/>
      <c r="I20" s="91"/>
      <c r="J20" s="91"/>
      <c r="K20" s="91"/>
    </row>
    <row r="31" spans="1:13" ht="12.75" customHeight="1" x14ac:dyDescent="0.25">
      <c r="A31" s="102"/>
    </row>
    <row r="32" spans="1:13" ht="12.75" customHeight="1" x14ac:dyDescent="0.25">
      <c r="B32" s="102"/>
      <c r="C32" s="102"/>
      <c r="D32" s="102"/>
      <c r="E32" s="102"/>
      <c r="F32" s="102"/>
      <c r="G32" s="102"/>
      <c r="H32" s="102"/>
      <c r="I32" s="102"/>
    </row>
    <row r="50" spans="1:10" ht="12.75" customHeight="1" x14ac:dyDescent="0.25">
      <c r="A50" s="103"/>
    </row>
    <row r="51" spans="1:10" ht="12.75" customHeight="1" x14ac:dyDescent="0.25">
      <c r="A51" s="104"/>
      <c r="B51" s="103"/>
      <c r="C51" s="103"/>
      <c r="D51" s="103"/>
      <c r="E51" s="103"/>
      <c r="F51" s="103"/>
      <c r="G51" s="103"/>
      <c r="H51" s="103"/>
      <c r="I51" s="103"/>
      <c r="J51" s="103"/>
    </row>
    <row r="52" spans="1:10" ht="12.75" customHeight="1" x14ac:dyDescent="0.25">
      <c r="A52" s="104"/>
      <c r="B52" s="104"/>
      <c r="C52" s="104"/>
      <c r="D52" s="104"/>
      <c r="E52" s="104"/>
      <c r="F52" s="104"/>
      <c r="G52" s="104"/>
      <c r="H52" s="104"/>
      <c r="I52" s="104"/>
      <c r="J52" s="104"/>
    </row>
    <row r="53" spans="1:10" ht="12.75" customHeight="1" x14ac:dyDescent="0.25">
      <c r="A53" s="104"/>
      <c r="B53" s="104"/>
      <c r="C53" s="104"/>
      <c r="D53" s="104"/>
      <c r="E53" s="104"/>
      <c r="F53" s="104"/>
      <c r="G53" s="104"/>
      <c r="H53" s="104"/>
      <c r="I53" s="104"/>
      <c r="J53" s="104"/>
    </row>
    <row r="54" spans="1:10" ht="12.75" customHeight="1" x14ac:dyDescent="0.25">
      <c r="A54" s="104"/>
      <c r="B54" s="104"/>
      <c r="C54" s="104"/>
      <c r="D54" s="104"/>
      <c r="E54" s="104"/>
      <c r="F54" s="104"/>
      <c r="G54" s="104"/>
      <c r="H54" s="104"/>
      <c r="I54" s="104"/>
      <c r="J54" s="104"/>
    </row>
    <row r="55" spans="1:10" ht="12.75" customHeight="1" x14ac:dyDescent="0.25">
      <c r="A55" s="104"/>
      <c r="B55" s="104"/>
      <c r="C55" s="104"/>
      <c r="D55" s="104"/>
      <c r="E55" s="104"/>
      <c r="F55" s="104"/>
      <c r="G55" s="104"/>
      <c r="H55" s="104"/>
      <c r="I55" s="104"/>
      <c r="J55" s="104"/>
    </row>
    <row r="56" spans="1:10" ht="12.75" customHeight="1" x14ac:dyDescent="0.25">
      <c r="A56" s="104"/>
      <c r="B56" s="104"/>
      <c r="C56" s="104"/>
      <c r="D56" s="104"/>
      <c r="E56" s="104"/>
      <c r="F56" s="104"/>
      <c r="G56" s="104"/>
      <c r="H56" s="104"/>
      <c r="I56" s="104"/>
      <c r="J56" s="104"/>
    </row>
    <row r="57" spans="1:10" ht="12.75" customHeight="1" x14ac:dyDescent="0.25">
      <c r="A57" s="105"/>
      <c r="B57" s="104"/>
      <c r="C57" s="104"/>
      <c r="D57" s="104"/>
      <c r="E57" s="104"/>
      <c r="F57" s="104"/>
      <c r="G57" s="104"/>
      <c r="H57" s="104"/>
      <c r="I57" s="104"/>
      <c r="J57" s="104"/>
    </row>
    <row r="58" spans="1:10" ht="12.75" customHeight="1" x14ac:dyDescent="0.25">
      <c r="A58" s="105"/>
      <c r="B58" s="105"/>
      <c r="C58" s="105"/>
      <c r="D58" s="105"/>
      <c r="E58" s="105"/>
      <c r="F58" s="105"/>
      <c r="G58" s="105"/>
      <c r="H58" s="105"/>
      <c r="I58" s="105"/>
      <c r="J58" s="105"/>
    </row>
    <row r="59" spans="1:10" ht="12.75" customHeight="1" x14ac:dyDescent="0.25">
      <c r="B59" s="105"/>
      <c r="C59" s="105"/>
      <c r="D59" s="105"/>
      <c r="E59" s="105"/>
      <c r="F59" s="105"/>
      <c r="G59" s="105"/>
      <c r="H59" s="105"/>
      <c r="I59" s="105"/>
      <c r="J59" s="105"/>
    </row>
    <row r="62" spans="1:10" ht="12.75" customHeight="1" x14ac:dyDescent="0.25">
      <c r="A62" s="103"/>
    </row>
    <row r="63" spans="1:10" ht="12.75" customHeight="1" x14ac:dyDescent="0.25">
      <c r="A63" s="104"/>
      <c r="B63" s="103"/>
      <c r="C63" s="103"/>
      <c r="D63" s="103"/>
      <c r="E63" s="103"/>
      <c r="F63" s="103"/>
      <c r="G63" s="103"/>
      <c r="H63" s="103"/>
      <c r="I63" s="103"/>
      <c r="J63" s="103"/>
    </row>
    <row r="64" spans="1:10" ht="12.75" customHeight="1" x14ac:dyDescent="0.25">
      <c r="A64" s="104"/>
      <c r="B64" s="104"/>
      <c r="C64" s="104"/>
      <c r="D64" s="104"/>
      <c r="E64" s="104"/>
      <c r="F64" s="104"/>
      <c r="G64" s="104"/>
      <c r="H64" s="104"/>
      <c r="I64" s="104"/>
      <c r="J64" s="104"/>
    </row>
    <row r="65" spans="1:10" ht="12.75" customHeight="1" x14ac:dyDescent="0.25">
      <c r="A65" s="105"/>
      <c r="B65" s="104"/>
      <c r="C65" s="104"/>
      <c r="D65" s="104"/>
      <c r="E65" s="104"/>
      <c r="F65" s="104"/>
      <c r="G65" s="104"/>
      <c r="H65" s="104"/>
      <c r="I65" s="104"/>
      <c r="J65" s="104"/>
    </row>
    <row r="66" spans="1:10" ht="12.75" customHeight="1" x14ac:dyDescent="0.25">
      <c r="B66" s="105"/>
      <c r="C66" s="105"/>
      <c r="D66" s="105"/>
      <c r="E66" s="105"/>
      <c r="F66" s="105"/>
      <c r="G66" s="105"/>
      <c r="H66" s="105"/>
      <c r="I66" s="105"/>
      <c r="J66" s="105"/>
    </row>
    <row r="80" spans="1:10" ht="12.75" customHeight="1" x14ac:dyDescent="0.25">
      <c r="A80" s="106"/>
    </row>
    <row r="81" spans="1:10" ht="12.75" customHeight="1" x14ac:dyDescent="0.25">
      <c r="A81" s="107"/>
      <c r="B81" s="106"/>
      <c r="C81" s="106"/>
      <c r="D81" s="106"/>
      <c r="E81" s="106"/>
      <c r="F81" s="106"/>
      <c r="G81" s="106"/>
      <c r="H81" s="106"/>
      <c r="I81" s="106"/>
      <c r="J81" s="106"/>
    </row>
    <row r="82" spans="1:10" ht="12.75" customHeight="1" x14ac:dyDescent="0.25">
      <c r="A82" s="107"/>
      <c r="B82" s="107"/>
      <c r="C82" s="107"/>
      <c r="D82" s="107"/>
      <c r="E82" s="107"/>
      <c r="F82" s="107"/>
      <c r="G82" s="107"/>
      <c r="H82" s="107"/>
      <c r="I82" s="107"/>
      <c r="J82" s="107"/>
    </row>
    <row r="83" spans="1:10" ht="12.75" customHeight="1" x14ac:dyDescent="0.25">
      <c r="A83" s="107"/>
      <c r="B83" s="107"/>
      <c r="C83" s="107"/>
      <c r="D83" s="107"/>
      <c r="E83" s="107"/>
      <c r="F83" s="107"/>
      <c r="G83" s="107"/>
      <c r="H83" s="107"/>
      <c r="I83" s="107"/>
      <c r="J83" s="107"/>
    </row>
    <row r="84" spans="1:10" ht="12.75" customHeight="1" x14ac:dyDescent="0.25">
      <c r="A84" s="107"/>
      <c r="B84" s="107"/>
      <c r="C84" s="107"/>
      <c r="D84" s="107"/>
      <c r="E84" s="107"/>
      <c r="F84" s="107"/>
      <c r="G84" s="107"/>
      <c r="H84" s="107"/>
      <c r="I84" s="107"/>
      <c r="J84" s="107"/>
    </row>
    <row r="85" spans="1:10" ht="12.75" customHeight="1" x14ac:dyDescent="0.25">
      <c r="A85" s="107"/>
      <c r="B85" s="107"/>
      <c r="C85" s="107"/>
      <c r="D85" s="107"/>
      <c r="E85" s="107"/>
      <c r="F85" s="107"/>
      <c r="G85" s="107"/>
      <c r="H85" s="107"/>
      <c r="I85" s="107"/>
      <c r="J85" s="107"/>
    </row>
    <row r="86" spans="1:10" ht="12.75" customHeight="1" x14ac:dyDescent="0.25">
      <c r="A86" s="108"/>
      <c r="B86" s="107"/>
      <c r="C86" s="107"/>
      <c r="D86" s="107"/>
      <c r="E86" s="107"/>
      <c r="F86" s="107"/>
      <c r="G86" s="107"/>
      <c r="H86" s="107"/>
      <c r="I86" s="107"/>
      <c r="J86" s="107"/>
    </row>
    <row r="87" spans="1:10" ht="12.75" customHeight="1" x14ac:dyDescent="0.25">
      <c r="B87" s="108"/>
      <c r="C87" s="108"/>
      <c r="D87" s="108"/>
      <c r="E87" s="108"/>
      <c r="F87" s="108"/>
      <c r="G87" s="108"/>
      <c r="H87" s="108"/>
      <c r="I87" s="108"/>
      <c r="J87" s="108"/>
    </row>
    <row r="90" spans="1:10" ht="12.75" customHeight="1" x14ac:dyDescent="0.25">
      <c r="A90" s="103"/>
    </row>
    <row r="91" spans="1:10" ht="12.75" customHeight="1" x14ac:dyDescent="0.25">
      <c r="A91" s="103"/>
    </row>
    <row r="92" spans="1:10" ht="12.75" customHeight="1" x14ac:dyDescent="0.25">
      <c r="A92" s="109"/>
      <c r="C92" s="103"/>
    </row>
    <row r="93" spans="1:10" ht="12.75" customHeight="1" x14ac:dyDescent="0.25">
      <c r="C93" s="109"/>
    </row>
    <row r="101" spans="1:3" ht="12.75" customHeight="1" x14ac:dyDescent="0.25">
      <c r="A101" s="102"/>
    </row>
    <row r="106" spans="1:3" ht="12.75" customHeight="1" x14ac:dyDescent="0.25">
      <c r="A106" s="103"/>
    </row>
    <row r="107" spans="1:3" ht="12.75" customHeight="1" x14ac:dyDescent="0.25">
      <c r="A107" s="103"/>
    </row>
    <row r="108" spans="1:3" ht="12.75" customHeight="1" x14ac:dyDescent="0.25">
      <c r="A108" s="109"/>
      <c r="B108" s="109"/>
      <c r="C108" s="103"/>
    </row>
    <row r="109" spans="1:3" ht="12.75" customHeight="1" x14ac:dyDescent="0.25">
      <c r="B109" s="109"/>
      <c r="C109" s="109"/>
    </row>
    <row r="112" spans="1:3" ht="12.75" customHeight="1" x14ac:dyDescent="0.25">
      <c r="C112" s="102"/>
    </row>
    <row r="113" spans="1:3" ht="12.75" customHeight="1" x14ac:dyDescent="0.25">
      <c r="A113" s="103"/>
    </row>
    <row r="114" spans="1:3" ht="12.75" customHeight="1" x14ac:dyDescent="0.25">
      <c r="A114" s="103"/>
    </row>
    <row r="115" spans="1:3" ht="12.75" customHeight="1" x14ac:dyDescent="0.25">
      <c r="C115" s="103"/>
    </row>
    <row r="116" spans="1:3" ht="12.75" customHeight="1" x14ac:dyDescent="0.25">
      <c r="C116" s="103"/>
    </row>
    <row r="117" spans="1:3" ht="12.75" customHeight="1" x14ac:dyDescent="0.25">
      <c r="A117" s="102"/>
      <c r="C117" s="103"/>
    </row>
    <row r="118" spans="1:3" ht="12.75" customHeight="1" x14ac:dyDescent="0.25">
      <c r="C118" s="102"/>
    </row>
    <row r="124" spans="1:3" ht="12.75" customHeight="1" x14ac:dyDescent="0.25">
      <c r="A124" s="103"/>
    </row>
    <row r="125" spans="1:3" ht="12.75" customHeight="1" x14ac:dyDescent="0.25">
      <c r="C125" s="103"/>
    </row>
    <row r="126" spans="1:3" ht="12.75" customHeight="1" x14ac:dyDescent="0.25">
      <c r="C126" s="103"/>
    </row>
    <row r="129" spans="1:7" ht="12.75" customHeight="1" x14ac:dyDescent="0.25">
      <c r="A129" s="102"/>
    </row>
    <row r="130" spans="1:7" ht="12.75" customHeight="1" x14ac:dyDescent="0.25">
      <c r="A130" s="102"/>
      <c r="C130" s="102"/>
    </row>
    <row r="131" spans="1:7" ht="12.75" customHeight="1" x14ac:dyDescent="0.25">
      <c r="A131" s="102"/>
      <c r="C131" s="102"/>
    </row>
    <row r="132" spans="1:7" ht="12.75" customHeight="1" x14ac:dyDescent="0.25">
      <c r="A132" s="102"/>
      <c r="C132" s="102"/>
    </row>
    <row r="133" spans="1:7" ht="12.75" customHeight="1" x14ac:dyDescent="0.25">
      <c r="C133" s="102"/>
    </row>
    <row r="137" spans="1:7" ht="12.75" customHeight="1" x14ac:dyDescent="0.25">
      <c r="D137" s="110"/>
      <c r="E137" s="110"/>
      <c r="F137" s="110"/>
      <c r="G137" s="110"/>
    </row>
    <row r="138" spans="1:7" ht="12.75" customHeight="1" x14ac:dyDescent="0.25">
      <c r="D138" s="102"/>
      <c r="E138" s="102"/>
      <c r="F138" s="102"/>
      <c r="G138" s="102"/>
    </row>
    <row r="139" spans="1:7" ht="12.75" customHeight="1" x14ac:dyDescent="0.25">
      <c r="D139" s="110"/>
      <c r="E139" s="110"/>
      <c r="F139" s="110"/>
      <c r="G139" s="110"/>
    </row>
    <row r="140" spans="1:7" ht="12.75" customHeight="1" x14ac:dyDescent="0.25">
      <c r="B140" s="102"/>
    </row>
    <row r="163" spans="1:1" ht="12.75" customHeight="1" x14ac:dyDescent="0.25">
      <c r="A163" s="106"/>
    </row>
    <row r="164" spans="1:1" ht="12.75" customHeight="1" x14ac:dyDescent="0.25">
      <c r="A164" s="106"/>
    </row>
    <row r="165" spans="1:1" ht="12.75" customHeight="1" x14ac:dyDescent="0.25">
      <c r="A165" s="111"/>
    </row>
    <row r="170" spans="1:1" ht="12.75" customHeight="1" x14ac:dyDescent="0.25">
      <c r="A170" s="111"/>
    </row>
    <row r="177" spans="1:1" ht="12.75" customHeight="1" x14ac:dyDescent="0.25">
      <c r="A177" s="111"/>
    </row>
    <row r="189" spans="1:1" ht="12.75" customHeight="1" x14ac:dyDescent="0.25">
      <c r="A189" s="111"/>
    </row>
    <row r="190" spans="1:1" ht="12.75" customHeight="1" x14ac:dyDescent="0.25">
      <c r="A190" s="111"/>
    </row>
    <row r="191" spans="1:1" ht="12.75" customHeight="1" x14ac:dyDescent="0.25">
      <c r="A191" s="111"/>
    </row>
    <row r="196" spans="1:1" ht="12.75" customHeight="1" x14ac:dyDescent="0.25">
      <c r="A196" s="111"/>
    </row>
    <row r="201" spans="1:1" ht="12.75" customHeight="1" x14ac:dyDescent="0.25">
      <c r="A201" s="111"/>
    </row>
  </sheetData>
  <sheetProtection insertRows="0" selectLockedCells="1"/>
  <mergeCells count="14">
    <mergeCell ref="B1:K1"/>
    <mergeCell ref="B5:B7"/>
    <mergeCell ref="C5:C7"/>
    <mergeCell ref="D5:D7"/>
    <mergeCell ref="E5:E7"/>
    <mergeCell ref="F5:F7"/>
    <mergeCell ref="G5:G7"/>
    <mergeCell ref="H5:H7"/>
    <mergeCell ref="I5:I7"/>
    <mergeCell ref="G18:I18"/>
    <mergeCell ref="B3:K3"/>
    <mergeCell ref="J5:J7"/>
    <mergeCell ref="K5:K7"/>
    <mergeCell ref="B16:C16"/>
  </mergeCells>
  <dataValidations disablePrompts="1" count="1">
    <dataValidation allowBlank="1" showInputMessage="1" showErrorMessage="1" sqref="C12:C15" xr:uid="{00000000-0002-0000-0400-000000000000}"/>
  </dataValidations>
  <hyperlinks>
    <hyperlink ref="G18" r:id="rId1" xr:uid="{00000000-0004-0000-0400-000000000000}"/>
  </hyperlinks>
  <pageMargins left="0.25" right="0.25" top="0.75" bottom="0.75" header="0.3" footer="0.3"/>
  <pageSetup scale="84" firstPageNumber="5" orientation="landscape" r:id="rId2"/>
  <headerFooter>
    <oddFooter>&amp;L&amp;A, &amp;P&amp;R2020 WSHFC 9% Addendum</oddFooter>
  </headerFooter>
  <rowBreaks count="1" manualBreakCount="1">
    <brk id="18" max="16383" man="1"/>
  </rowBreaks>
  <colBreaks count="1" manualBreakCount="1">
    <brk id="12" max="1048575" man="1"/>
  </colBreak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9"/>
  <sheetViews>
    <sheetView showGridLines="0" zoomScaleNormal="100" zoomScaleSheetLayoutView="90" workbookViewId="0">
      <selection activeCell="G21" sqref="G21"/>
    </sheetView>
  </sheetViews>
  <sheetFormatPr defaultColWidth="8.85546875" defaultRowHeight="15" x14ac:dyDescent="0.25"/>
  <cols>
    <col min="1" max="1" width="1.7109375" customWidth="1"/>
    <col min="2" max="2" width="4" customWidth="1"/>
    <col min="3" max="3" width="2.85546875" customWidth="1"/>
    <col min="4" max="4" width="1" customWidth="1"/>
    <col min="5" max="5" width="2.85546875" customWidth="1"/>
    <col min="6" max="6" width="11.42578125" customWidth="1"/>
    <col min="7" max="8" width="14.28515625" customWidth="1"/>
    <col min="9" max="9" width="2.85546875" customWidth="1"/>
    <col min="10" max="10" width="1" customWidth="1"/>
    <col min="11" max="11" width="10.42578125" customWidth="1"/>
    <col min="12" max="12" width="14.28515625" customWidth="1"/>
    <col min="13" max="13" width="19.42578125" customWidth="1"/>
    <col min="14" max="14" width="1.7109375" customWidth="1"/>
    <col min="15" max="15" width="11" bestFit="1" customWidth="1"/>
  </cols>
  <sheetData>
    <row r="1" spans="1:13" ht="18.75" x14ac:dyDescent="0.3">
      <c r="A1" s="1"/>
      <c r="B1" s="489" t="s">
        <v>182</v>
      </c>
      <c r="C1" s="489"/>
      <c r="D1" s="489"/>
      <c r="E1" s="489"/>
      <c r="F1" s="489"/>
      <c r="G1" s="489"/>
      <c r="H1" s="489"/>
      <c r="I1" s="489"/>
      <c r="J1" s="489"/>
      <c r="K1" s="489"/>
      <c r="L1" s="489"/>
      <c r="M1" s="489"/>
    </row>
    <row r="2" spans="1:13" ht="15" customHeight="1" x14ac:dyDescent="0.25">
      <c r="A2" s="6"/>
      <c r="C2" s="6"/>
      <c r="D2" s="6"/>
      <c r="E2" s="6"/>
      <c r="F2" s="6"/>
      <c r="G2" s="6"/>
      <c r="H2" s="6"/>
      <c r="I2" s="6"/>
      <c r="J2" s="6"/>
      <c r="K2" s="6"/>
      <c r="L2" s="6"/>
      <c r="M2" s="6"/>
    </row>
    <row r="3" spans="1:13" x14ac:dyDescent="0.25">
      <c r="A3" s="6"/>
      <c r="B3" s="575" t="s">
        <v>171</v>
      </c>
      <c r="C3" s="576"/>
      <c r="D3" s="576"/>
      <c r="E3" s="576"/>
      <c r="F3" s="576"/>
      <c r="G3" s="576"/>
      <c r="H3" s="576"/>
      <c r="I3" s="576"/>
      <c r="J3" s="576"/>
      <c r="K3" s="576"/>
      <c r="L3" s="576"/>
      <c r="M3" s="577"/>
    </row>
    <row r="4" spans="1:13" ht="5.25" customHeight="1" x14ac:dyDescent="0.25">
      <c r="A4" s="6"/>
      <c r="B4" s="162"/>
      <c r="C4" s="163"/>
      <c r="D4" s="163"/>
      <c r="E4" s="163"/>
      <c r="F4" s="163"/>
      <c r="G4" s="163"/>
      <c r="H4" s="163"/>
      <c r="I4" s="163"/>
      <c r="J4" s="163"/>
      <c r="K4" s="163"/>
      <c r="L4" s="163"/>
      <c r="M4" s="164"/>
    </row>
    <row r="5" spans="1:13" x14ac:dyDescent="0.25">
      <c r="B5" s="165" t="s">
        <v>47</v>
      </c>
      <c r="C5" s="580" t="s">
        <v>173</v>
      </c>
      <c r="D5" s="580"/>
      <c r="E5" s="580"/>
      <c r="F5" s="580"/>
      <c r="G5" s="580"/>
      <c r="H5" s="580"/>
      <c r="I5" s="580"/>
      <c r="J5" s="580"/>
      <c r="K5" s="580"/>
      <c r="L5" s="580"/>
      <c r="M5" s="581"/>
    </row>
    <row r="6" spans="1:13" x14ac:dyDescent="0.25">
      <c r="B6" s="165" t="s">
        <v>48</v>
      </c>
      <c r="C6" s="578" t="s">
        <v>183</v>
      </c>
      <c r="D6" s="578"/>
      <c r="E6" s="578"/>
      <c r="F6" s="578"/>
      <c r="G6" s="578"/>
      <c r="H6" s="578"/>
      <c r="I6" s="578"/>
      <c r="J6" s="578"/>
      <c r="K6" s="578"/>
      <c r="L6" s="578"/>
      <c r="M6" s="579"/>
    </row>
    <row r="7" spans="1:13" ht="30" customHeight="1" x14ac:dyDescent="0.25">
      <c r="B7" s="455" t="s">
        <v>49</v>
      </c>
      <c r="C7" s="582" t="s">
        <v>542</v>
      </c>
      <c r="D7" s="582"/>
      <c r="E7" s="582"/>
      <c r="F7" s="582"/>
      <c r="G7" s="582"/>
      <c r="H7" s="582"/>
      <c r="I7" s="582"/>
      <c r="J7" s="582"/>
      <c r="K7" s="582"/>
      <c r="L7" s="582"/>
      <c r="M7" s="583"/>
    </row>
    <row r="8" spans="1:13" x14ac:dyDescent="0.25">
      <c r="A8" s="2"/>
      <c r="B8" s="166" t="s">
        <v>50</v>
      </c>
      <c r="C8" s="582" t="s">
        <v>189</v>
      </c>
      <c r="D8" s="582"/>
      <c r="E8" s="582"/>
      <c r="F8" s="582"/>
      <c r="G8" s="582"/>
      <c r="H8" s="582"/>
      <c r="I8" s="582"/>
      <c r="J8" s="582"/>
      <c r="K8" s="582"/>
      <c r="L8" s="582"/>
      <c r="M8" s="583"/>
    </row>
    <row r="9" spans="1:13" ht="9" customHeight="1" x14ac:dyDescent="0.25">
      <c r="A9" s="2"/>
      <c r="B9" s="167"/>
      <c r="C9" s="168"/>
      <c r="D9" s="168"/>
      <c r="E9" s="168"/>
      <c r="F9" s="168"/>
      <c r="G9" s="168"/>
      <c r="H9" s="168"/>
      <c r="I9" s="168"/>
      <c r="J9" s="168"/>
      <c r="K9" s="168"/>
      <c r="L9" s="168"/>
      <c r="M9" s="169"/>
    </row>
    <row r="10" spans="1:13" ht="8.4499999999999993" customHeight="1" x14ac:dyDescent="0.25">
      <c r="A10" s="2"/>
      <c r="C10" s="70"/>
      <c r="D10" s="70"/>
      <c r="E10" s="70"/>
      <c r="F10" s="70"/>
      <c r="G10" s="70"/>
      <c r="H10" s="70"/>
      <c r="I10" s="70"/>
      <c r="J10" s="70"/>
      <c r="K10" s="70"/>
      <c r="L10" s="70"/>
      <c r="M10" s="70"/>
    </row>
    <row r="11" spans="1:13" ht="15" customHeight="1" x14ac:dyDescent="0.25">
      <c r="A11" s="2"/>
      <c r="B11" s="562" t="s">
        <v>527</v>
      </c>
      <c r="C11" s="562"/>
      <c r="D11" s="562"/>
      <c r="E11" s="562"/>
      <c r="F11" s="562"/>
      <c r="G11" s="562"/>
      <c r="H11" s="70"/>
      <c r="I11" s="70"/>
      <c r="J11" s="70"/>
      <c r="K11" s="70"/>
      <c r="L11" s="561" t="s">
        <v>765</v>
      </c>
      <c r="M11" s="561"/>
    </row>
    <row r="12" spans="1:13" ht="15" customHeight="1" x14ac:dyDescent="0.25">
      <c r="A12" s="2"/>
      <c r="B12" s="562"/>
      <c r="C12" s="562"/>
      <c r="D12" s="562"/>
      <c r="E12" s="562"/>
      <c r="F12" s="562"/>
      <c r="G12" s="562"/>
      <c r="H12" s="70"/>
      <c r="I12" s="70"/>
      <c r="J12" s="70"/>
      <c r="K12" s="70"/>
      <c r="L12" s="561"/>
      <c r="M12" s="561"/>
    </row>
    <row r="13" spans="1:13" ht="9" customHeight="1" x14ac:dyDescent="0.25">
      <c r="A13" s="2"/>
      <c r="C13" s="70"/>
      <c r="D13" s="70"/>
      <c r="E13" s="70"/>
      <c r="F13" s="70"/>
      <c r="G13" s="70"/>
      <c r="H13" s="70"/>
      <c r="I13" s="70"/>
      <c r="J13" s="70"/>
      <c r="K13" s="70"/>
      <c r="L13" s="70"/>
      <c r="M13" s="70"/>
    </row>
    <row r="14" spans="1:13" x14ac:dyDescent="0.25">
      <c r="G14" s="280" t="s">
        <v>176</v>
      </c>
      <c r="H14" s="280" t="s">
        <v>177</v>
      </c>
      <c r="I14" s="280"/>
      <c r="K14" s="280" t="s">
        <v>178</v>
      </c>
      <c r="L14" s="280" t="s">
        <v>179</v>
      </c>
      <c r="M14" s="280" t="s">
        <v>180</v>
      </c>
    </row>
    <row r="15" spans="1:13" ht="15" customHeight="1" x14ac:dyDescent="0.25">
      <c r="B15" s="593" t="s">
        <v>181</v>
      </c>
      <c r="C15" s="593"/>
      <c r="D15" s="593"/>
      <c r="E15" s="593"/>
      <c r="F15" s="593"/>
      <c r="G15" s="27">
        <v>1</v>
      </c>
      <c r="H15" s="27">
        <v>25</v>
      </c>
      <c r="I15" s="584">
        <v>25</v>
      </c>
      <c r="J15" s="585"/>
      <c r="K15" s="586"/>
      <c r="L15" s="27">
        <v>25</v>
      </c>
      <c r="M15" s="27">
        <v>25</v>
      </c>
    </row>
    <row r="16" spans="1:13" ht="21" customHeight="1" x14ac:dyDescent="0.25">
      <c r="B16" s="593"/>
      <c r="C16" s="593"/>
      <c r="D16" s="593"/>
      <c r="E16" s="593"/>
      <c r="F16" s="593"/>
      <c r="G16" s="6"/>
      <c r="H16" s="6"/>
      <c r="I16" s="6"/>
      <c r="J16" s="6"/>
      <c r="K16" s="6"/>
      <c r="L16" s="6"/>
      <c r="M16" s="6"/>
    </row>
    <row r="17" spans="1:15" ht="8.65" customHeight="1" x14ac:dyDescent="0.25">
      <c r="B17" s="281"/>
      <c r="C17" s="281"/>
      <c r="D17" s="281"/>
      <c r="E17" s="281"/>
      <c r="F17" s="281"/>
      <c r="G17" s="6"/>
      <c r="H17" s="6"/>
      <c r="I17" s="6"/>
      <c r="J17" s="281"/>
      <c r="K17" s="6"/>
      <c r="L17" s="6"/>
      <c r="M17" s="6"/>
    </row>
    <row r="18" spans="1:15" ht="15" customHeight="1" x14ac:dyDescent="0.25">
      <c r="B18" s="592" t="s">
        <v>184</v>
      </c>
      <c r="C18" s="592"/>
      <c r="D18" s="592"/>
      <c r="E18" s="592"/>
      <c r="F18" s="592"/>
      <c r="G18" s="485">
        <f>IF($L$11="Balance of King County",365355,IF($L$11="Balance of State",315300,IF($L$11=ScoringLists!B309,351670,IF($L$11="Seattle",390885,IF($L$11="Select from List",0)))))</f>
        <v>365355</v>
      </c>
      <c r="H18" s="485">
        <f>IF($L$11="Balance of King County",422970,IF($L$11="Balance of State",355695,IF($L$11=ScoringLists!B309,410205,IF($L$11="Seattle",447005,IF($L$11="Select from List",0)))))</f>
        <v>422970</v>
      </c>
      <c r="I18" s="594">
        <f>IF($L$11="Balance of King County",449420,IF($L$11="Balance of State",389275,IF($L$11=ScoringLists!B309,434470,IF($L$11="Seattle",530725,IF($L$11="Select from List",0)))))</f>
        <v>449420</v>
      </c>
      <c r="J18" s="595"/>
      <c r="K18" s="596"/>
      <c r="L18" s="485">
        <f>IF($L$11="Balance of King County",557635,IF($L$11="Balance of State",471960,IF($L$11=ScoringLists!B309,513705,IF($L$11="Seattle",676430,IF($L$11="Select from List",0)))))</f>
        <v>557635</v>
      </c>
      <c r="M18" s="485">
        <f>IF($L$11="Balance of King County",597885,IF($L$11="Balance of State",512210,IF($L$11=ScoringLists!B309,553955,IF($L$11="Seattle",676430,IF($L$11="Select from List",0)))))</f>
        <v>597885</v>
      </c>
    </row>
    <row r="19" spans="1:15" ht="8.65" customHeight="1" x14ac:dyDescent="0.25">
      <c r="B19" s="592"/>
      <c r="C19" s="592"/>
      <c r="D19" s="592"/>
      <c r="E19" s="592"/>
      <c r="F19" s="592"/>
      <c r="G19" s="282"/>
      <c r="H19" s="282"/>
      <c r="I19" s="282"/>
      <c r="J19" s="282"/>
      <c r="K19" s="282"/>
      <c r="L19" s="282"/>
      <c r="M19" s="282"/>
    </row>
    <row r="20" spans="1:15" ht="15" customHeight="1" thickBot="1" x14ac:dyDescent="0.3">
      <c r="A20" s="283"/>
      <c r="B20" s="590" t="s">
        <v>185</v>
      </c>
      <c r="C20" s="590"/>
      <c r="D20" s="590"/>
      <c r="E20" s="590"/>
      <c r="F20" s="591"/>
      <c r="G20" s="479">
        <f>G15*G18</f>
        <v>365355</v>
      </c>
      <c r="H20" s="479">
        <f>H15*H18</f>
        <v>10574250</v>
      </c>
      <c r="I20" s="597">
        <f>I15*I18</f>
        <v>11235500</v>
      </c>
      <c r="J20" s="598"/>
      <c r="K20" s="599"/>
      <c r="L20" s="479">
        <f>L15*L18</f>
        <v>13940875</v>
      </c>
      <c r="M20" s="479">
        <f>M15*M18</f>
        <v>14947125</v>
      </c>
    </row>
    <row r="21" spans="1:15" ht="15.75" thickBot="1" x14ac:dyDescent="0.3">
      <c r="B21" s="477" t="s">
        <v>752</v>
      </c>
      <c r="G21" s="481">
        <f>IF($L$11="King County",27640,IF($L$11="Pierce/Snohomish/Clark",27640,IF($L$11="Metro Counties",27640,IF($L$11="Balance of State",27640,IF($L$11="Select from List",0)))))*G15</f>
        <v>0</v>
      </c>
      <c r="H21" s="481">
        <f>IF($L$11="King County",27640,IF($L$11="Pierce/Snohomish/Clark",27640,IF($L$11="Metro Counties",27640,IF($L$11="Balance of State",27640,IF($L$11="Select from List",0)))))*H15</f>
        <v>0</v>
      </c>
      <c r="I21" s="482" t="s">
        <v>224</v>
      </c>
      <c r="J21" s="481" t="s">
        <v>224</v>
      </c>
      <c r="K21" s="481">
        <f>IF($L$11="King County",27640,IF($L$11="Pierce/Snohomish/Clark",27640,IF($L$11="Metro Counties",27640,IF($L$11="Balance of State",27640,IF($L$11="Select from List",0)))))*I15</f>
        <v>0</v>
      </c>
      <c r="L21" s="481">
        <f>IF($L$11="King County",31000,IF($L$11="Pierce/Snohomish/Clark",30000,IF($L$11="Metro Counties",29500,IF($L$11="Balance of State",29000,IF($L$11="Select from List",0)))))*L15</f>
        <v>0</v>
      </c>
      <c r="M21" s="481">
        <f>IF($L$11="King County",34500,IF($L$11="Pierce/Snohomish/Clark",33000,IF($L$11="Metro Counties",31000,IF($L$11="Balance of State",30000,IF($L$11="Select from List",0)))))*M15</f>
        <v>0</v>
      </c>
      <c r="O21" s="478">
        <f>SUM(G21+H21+K21+L21+M21)</f>
        <v>0</v>
      </c>
    </row>
    <row r="22" spans="1:15" ht="15.75" thickBot="1" x14ac:dyDescent="0.3">
      <c r="B22" s="587" t="s">
        <v>186</v>
      </c>
      <c r="C22" s="587"/>
      <c r="D22" s="587"/>
      <c r="E22" s="587"/>
      <c r="F22" s="587"/>
      <c r="G22" s="587"/>
      <c r="H22" s="587"/>
      <c r="I22" s="587"/>
      <c r="J22" s="587"/>
      <c r="K22" s="587"/>
      <c r="L22" s="588"/>
      <c r="M22" s="480">
        <f>SUM(G20:M20)</f>
        <v>51063105</v>
      </c>
    </row>
    <row r="23" spans="1:15" ht="8.4499999999999993" customHeight="1" thickTop="1" x14ac:dyDescent="0.25">
      <c r="B23" s="1"/>
      <c r="C23" s="1"/>
      <c r="D23" s="1"/>
      <c r="E23" s="1"/>
      <c r="F23" s="1"/>
      <c r="G23" s="1"/>
      <c r="H23" s="1"/>
      <c r="I23" s="1"/>
      <c r="J23" s="1"/>
      <c r="K23" s="1"/>
      <c r="L23" s="1"/>
      <c r="M23" s="284"/>
    </row>
    <row r="24" spans="1:15" x14ac:dyDescent="0.25">
      <c r="B24" s="587" t="s">
        <v>584</v>
      </c>
      <c r="C24" s="587"/>
      <c r="D24" s="587"/>
      <c r="E24" s="587"/>
      <c r="F24" s="587"/>
      <c r="G24" s="587"/>
      <c r="H24" s="587"/>
      <c r="I24" s="587"/>
      <c r="J24" s="587"/>
      <c r="K24" s="587"/>
      <c r="L24" s="589"/>
      <c r="M24" s="275"/>
    </row>
    <row r="25" spans="1:15" x14ac:dyDescent="0.25">
      <c r="B25" s="73" t="s">
        <v>174</v>
      </c>
      <c r="C25" s="1"/>
      <c r="E25" s="1"/>
      <c r="F25" s="1"/>
      <c r="G25" s="1"/>
      <c r="H25" s="1"/>
      <c r="I25" s="1"/>
      <c r="K25" s="1"/>
      <c r="L25" s="1"/>
      <c r="M25" s="275"/>
    </row>
    <row r="26" spans="1:15" x14ac:dyDescent="0.25">
      <c r="B26" s="73" t="s">
        <v>547</v>
      </c>
      <c r="C26" s="1"/>
      <c r="E26" s="1"/>
      <c r="F26" s="1"/>
      <c r="G26" s="1"/>
      <c r="H26" s="1"/>
      <c r="I26" s="1"/>
      <c r="K26" s="1"/>
      <c r="L26" s="1"/>
      <c r="M26" s="461"/>
    </row>
    <row r="27" spans="1:15" x14ac:dyDescent="0.25">
      <c r="B27" s="72" t="s">
        <v>175</v>
      </c>
      <c r="C27" s="61"/>
      <c r="D27" s="71"/>
      <c r="E27" s="71"/>
      <c r="F27" s="71"/>
      <c r="G27" s="71"/>
      <c r="H27" s="71"/>
      <c r="I27" s="71"/>
      <c r="J27" s="71"/>
      <c r="K27" s="71"/>
      <c r="L27" s="71"/>
      <c r="M27" s="279"/>
    </row>
    <row r="28" spans="1:15" x14ac:dyDescent="0.25">
      <c r="B28" s="1" t="s">
        <v>172</v>
      </c>
      <c r="C28" s="1"/>
      <c r="D28" s="1"/>
      <c r="E28" s="1"/>
      <c r="F28" s="1"/>
      <c r="G28" s="1"/>
      <c r="H28" s="1"/>
      <c r="I28" s="1"/>
      <c r="J28" s="1"/>
      <c r="K28" s="1"/>
      <c r="L28" s="1"/>
      <c r="M28" s="84">
        <f>M24-M25-M26-M27</f>
        <v>0</v>
      </c>
    </row>
    <row r="29" spans="1:15" ht="15.75" thickBot="1" x14ac:dyDescent="0.3"/>
    <row r="30" spans="1:15" ht="16.5" thickTop="1" thickBot="1" x14ac:dyDescent="0.3">
      <c r="B30" s="76" t="s">
        <v>206</v>
      </c>
      <c r="C30" s="77"/>
      <c r="D30" s="77"/>
      <c r="E30" s="77"/>
      <c r="F30" s="77"/>
      <c r="G30" s="77"/>
      <c r="H30" s="77"/>
      <c r="I30" s="77"/>
      <c r="J30" s="77"/>
      <c r="K30" s="77"/>
      <c r="L30" s="77"/>
      <c r="M30" s="78" t="str">
        <f>IF(M28&gt;M22, "NO","YES")</f>
        <v>YES</v>
      </c>
    </row>
    <row r="31" spans="1:15" ht="16.5" thickTop="1" thickBot="1" x14ac:dyDescent="0.3">
      <c r="B31" s="1"/>
      <c r="M31" s="85"/>
    </row>
    <row r="32" spans="1:15" ht="15" customHeight="1" x14ac:dyDescent="0.25">
      <c r="B32" s="563" t="s">
        <v>232</v>
      </c>
      <c r="C32" s="564"/>
      <c r="D32" s="564"/>
      <c r="E32" s="564"/>
      <c r="F32" s="564"/>
      <c r="G32" s="564"/>
      <c r="H32" s="564"/>
      <c r="I32" s="564"/>
      <c r="J32" s="564"/>
      <c r="K32" s="564"/>
      <c r="L32" s="564"/>
      <c r="M32" s="565"/>
    </row>
    <row r="33" spans="2:13" x14ac:dyDescent="0.25">
      <c r="B33" s="566"/>
      <c r="C33" s="567"/>
      <c r="D33" s="567"/>
      <c r="E33" s="567"/>
      <c r="F33" s="567"/>
      <c r="G33" s="567"/>
      <c r="H33" s="567"/>
      <c r="I33" s="567"/>
      <c r="J33" s="567"/>
      <c r="K33" s="567"/>
      <c r="L33" s="567"/>
      <c r="M33" s="568"/>
    </row>
    <row r="34" spans="2:13" x14ac:dyDescent="0.25">
      <c r="B34" s="126"/>
      <c r="M34" s="127"/>
    </row>
    <row r="35" spans="2:13" x14ac:dyDescent="0.25">
      <c r="B35" s="128"/>
      <c r="C35" s="27"/>
      <c r="D35" s="1" t="s">
        <v>214</v>
      </c>
      <c r="E35" s="83"/>
      <c r="F35" s="82"/>
      <c r="H35" s="569" t="s">
        <v>433</v>
      </c>
      <c r="I35" s="569"/>
      <c r="J35" s="569"/>
      <c r="K35" s="569"/>
      <c r="L35" s="570"/>
      <c r="M35" s="278"/>
    </row>
    <row r="36" spans="2:13" ht="5.25" customHeight="1" thickBot="1" x14ac:dyDescent="0.3">
      <c r="B36" s="129"/>
      <c r="C36" s="130"/>
      <c r="D36" s="130"/>
      <c r="E36" s="130"/>
      <c r="F36" s="130"/>
      <c r="G36" s="130"/>
      <c r="H36" s="130"/>
      <c r="I36" s="131"/>
      <c r="J36" s="131"/>
      <c r="K36" s="131"/>
      <c r="L36" s="131"/>
      <c r="M36" s="132"/>
    </row>
    <row r="37" spans="2:13" ht="9" customHeight="1" x14ac:dyDescent="0.25">
      <c r="B37" s="82"/>
      <c r="C37" s="82"/>
      <c r="D37" s="82"/>
      <c r="E37" s="84"/>
      <c r="F37" s="83"/>
      <c r="G37" s="82"/>
      <c r="H37" s="82"/>
      <c r="I37" s="82"/>
      <c r="J37" s="82"/>
      <c r="K37" s="82"/>
      <c r="L37" s="82"/>
      <c r="M37" s="84"/>
    </row>
    <row r="38" spans="2:13" ht="14.45" customHeight="1" x14ac:dyDescent="0.25">
      <c r="B38" s="574" t="s">
        <v>532</v>
      </c>
      <c r="C38" s="574"/>
      <c r="D38" s="574"/>
      <c r="E38" s="574"/>
      <c r="F38" s="574"/>
      <c r="G38" s="574"/>
      <c r="H38" s="574"/>
      <c r="I38" s="574"/>
      <c r="J38" s="574"/>
      <c r="K38" s="574"/>
      <c r="L38" s="574"/>
      <c r="M38" s="574"/>
    </row>
    <row r="39" spans="2:13" ht="14.45" customHeight="1" x14ac:dyDescent="0.25">
      <c r="B39" s="6"/>
      <c r="C39" s="6"/>
      <c r="D39" s="6"/>
      <c r="E39" s="6"/>
      <c r="F39" s="6"/>
      <c r="G39" s="6"/>
      <c r="H39" s="6"/>
      <c r="I39" s="6"/>
      <c r="J39" s="6"/>
      <c r="K39" s="6"/>
      <c r="L39" s="6"/>
      <c r="M39" s="6"/>
    </row>
    <row r="40" spans="2:13" ht="14.45" customHeight="1" x14ac:dyDescent="0.25">
      <c r="B40" s="1" t="s">
        <v>203</v>
      </c>
      <c r="I40" s="74" t="s">
        <v>485</v>
      </c>
    </row>
    <row r="41" spans="2:13" x14ac:dyDescent="0.25">
      <c r="B41" s="79"/>
      <c r="C41" s="80"/>
      <c r="D41" s="81"/>
      <c r="E41" s="75" t="s">
        <v>204</v>
      </c>
      <c r="I41" s="27"/>
      <c r="K41" t="s">
        <v>486</v>
      </c>
    </row>
    <row r="42" spans="2:13" x14ac:dyDescent="0.25">
      <c r="B42" s="79"/>
      <c r="C42" s="80"/>
      <c r="D42" s="81"/>
      <c r="E42" s="75" t="s">
        <v>196</v>
      </c>
      <c r="I42" s="27"/>
      <c r="K42" t="s">
        <v>487</v>
      </c>
    </row>
    <row r="43" spans="2:13" x14ac:dyDescent="0.25">
      <c r="B43" s="79"/>
      <c r="C43" s="80"/>
      <c r="D43" s="81"/>
      <c r="E43" s="75" t="s">
        <v>202</v>
      </c>
    </row>
    <row r="44" spans="2:13" x14ac:dyDescent="0.25">
      <c r="B44" s="79"/>
      <c r="C44" s="80"/>
      <c r="D44" s="81"/>
      <c r="E44" s="75" t="s">
        <v>201</v>
      </c>
      <c r="I44" s="74" t="s">
        <v>187</v>
      </c>
    </row>
    <row r="45" spans="2:13" x14ac:dyDescent="0.25">
      <c r="B45" s="79"/>
      <c r="C45" s="80"/>
      <c r="D45" s="81"/>
      <c r="E45" s="75" t="s">
        <v>197</v>
      </c>
      <c r="I45" s="27"/>
      <c r="J45" t="s">
        <v>193</v>
      </c>
    </row>
    <row r="46" spans="2:13" x14ac:dyDescent="0.25">
      <c r="B46" s="571"/>
      <c r="C46" s="572"/>
      <c r="D46" s="573"/>
      <c r="E46" s="75" t="s">
        <v>198</v>
      </c>
      <c r="I46" s="27"/>
      <c r="J46" t="s">
        <v>194</v>
      </c>
    </row>
    <row r="47" spans="2:13" x14ac:dyDescent="0.25">
      <c r="I47" s="27"/>
      <c r="J47" t="s">
        <v>195</v>
      </c>
    </row>
    <row r="48" spans="2:13" x14ac:dyDescent="0.25">
      <c r="B48" s="74" t="s">
        <v>199</v>
      </c>
      <c r="I48" s="27"/>
      <c r="J48" t="s">
        <v>200</v>
      </c>
    </row>
    <row r="49" spans="2:10" x14ac:dyDescent="0.25">
      <c r="B49" s="571"/>
      <c r="C49" s="572"/>
      <c r="D49" s="573"/>
      <c r="E49" t="s">
        <v>531</v>
      </c>
      <c r="I49" s="27"/>
      <c r="J49" t="s">
        <v>188</v>
      </c>
    </row>
  </sheetData>
  <mergeCells count="21">
    <mergeCell ref="B49:D49"/>
    <mergeCell ref="B38:M38"/>
    <mergeCell ref="B3:M3"/>
    <mergeCell ref="B1:M1"/>
    <mergeCell ref="C6:M6"/>
    <mergeCell ref="C5:M5"/>
    <mergeCell ref="C8:M8"/>
    <mergeCell ref="C7:M7"/>
    <mergeCell ref="I15:K15"/>
    <mergeCell ref="B22:L22"/>
    <mergeCell ref="B24:L24"/>
    <mergeCell ref="B20:F20"/>
    <mergeCell ref="B18:F19"/>
    <mergeCell ref="B15:F16"/>
    <mergeCell ref="I18:K18"/>
    <mergeCell ref="I20:K20"/>
    <mergeCell ref="L11:M12"/>
    <mergeCell ref="B11:G12"/>
    <mergeCell ref="B32:M33"/>
    <mergeCell ref="H35:L35"/>
    <mergeCell ref="B46:D46"/>
  </mergeCells>
  <dataValidations count="1">
    <dataValidation allowBlank="1" showInputMessage="1" sqref="M25:M27" xr:uid="{00000000-0002-0000-0300-000000000000}"/>
  </dataValidations>
  <pageMargins left="0.7" right="0.7" top="0.75" bottom="0.75" header="0.3" footer="0.3"/>
  <pageSetup scale="89" firstPageNumber="5" orientation="portrait" r:id="rId1"/>
  <headerFooter>
    <oddFooter>&amp;L&amp;A - &amp;P&amp;R2020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prompt="Projects located in any county other than King County that fit the definition of an Urban Project may request to be allowed to use the TDC limits one category higher than their current category." xr:uid="{00000000-0002-0000-0300-000001000000}">
          <x14:formula1>
            <xm:f>ScoringLists!$B$306:$B$310</xm:f>
          </x14:formula1>
          <xm:sqref>L11:M12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zoomScaleNormal="100" workbookViewId="0">
      <selection activeCell="B9" sqref="B9"/>
    </sheetView>
  </sheetViews>
  <sheetFormatPr defaultRowHeight="15" x14ac:dyDescent="0.25"/>
  <cols>
    <col min="1" max="1" width="11.7109375" bestFit="1" customWidth="1"/>
    <col min="2" max="2" width="27.85546875" bestFit="1" customWidth="1"/>
    <col min="3" max="3" width="29.7109375" bestFit="1" customWidth="1"/>
    <col min="4" max="4" width="23.7109375" bestFit="1" customWidth="1"/>
    <col min="5" max="5" width="23.7109375" customWidth="1"/>
    <col min="6" max="6" width="32.85546875" bestFit="1" customWidth="1"/>
    <col min="7" max="7" width="31.140625" bestFit="1" customWidth="1"/>
    <col min="8" max="8" width="35.85546875" bestFit="1" customWidth="1"/>
    <col min="9" max="9" width="39.140625" bestFit="1" customWidth="1"/>
  </cols>
  <sheetData>
    <row r="1" spans="1:9" x14ac:dyDescent="0.25">
      <c r="A1" t="s">
        <v>673</v>
      </c>
      <c r="B1" s="467" t="s">
        <v>665</v>
      </c>
      <c r="C1" s="467" t="s">
        <v>666</v>
      </c>
      <c r="D1" s="467" t="s">
        <v>667</v>
      </c>
      <c r="E1" t="s">
        <v>672</v>
      </c>
      <c r="F1" s="467" t="s">
        <v>668</v>
      </c>
      <c r="G1" s="467" t="s">
        <v>669</v>
      </c>
      <c r="H1" s="467" t="s">
        <v>670</v>
      </c>
      <c r="I1" s="467" t="s">
        <v>671</v>
      </c>
    </row>
    <row r="2" spans="1:9" x14ac:dyDescent="0.25">
      <c r="B2" s="468">
        <f>'LIHTC Rents'!B8</f>
        <v>0</v>
      </c>
      <c r="C2" s="469">
        <f>'LIHTC Rents'!C8</f>
        <v>0</v>
      </c>
      <c r="D2" s="468">
        <f>'LIHTC Rents'!D8</f>
        <v>0</v>
      </c>
      <c r="E2" s="468">
        <f>'LIHTC Rents'!E8</f>
        <v>0</v>
      </c>
      <c r="F2" s="468">
        <f>'LIHTC Rents'!F8</f>
        <v>0</v>
      </c>
      <c r="G2" s="468">
        <f>'LIHTC Rents'!G8</f>
        <v>0</v>
      </c>
      <c r="H2">
        <f>'LIHTC Rents'!I8</f>
        <v>0</v>
      </c>
      <c r="I2">
        <f>'LIHTC Rents'!K8</f>
        <v>0</v>
      </c>
    </row>
    <row r="3" spans="1:9" x14ac:dyDescent="0.25">
      <c r="B3" s="468">
        <f>'LIHTC Rents'!B9</f>
        <v>0</v>
      </c>
      <c r="C3" s="469">
        <f>'LIHTC Rents'!C9</f>
        <v>0</v>
      </c>
      <c r="D3" s="468">
        <f>'LIHTC Rents'!D9</f>
        <v>0</v>
      </c>
      <c r="E3" s="468">
        <f>'LIHTC Rents'!E9</f>
        <v>0</v>
      </c>
      <c r="F3" s="468">
        <f>'LIHTC Rents'!F9</f>
        <v>0</v>
      </c>
      <c r="G3" s="468">
        <f>'LIHTC Rents'!G9</f>
        <v>0</v>
      </c>
      <c r="H3">
        <f>'LIHTC Rents'!I9</f>
        <v>0</v>
      </c>
      <c r="I3">
        <f>'LIHTC Rents'!K9</f>
        <v>0</v>
      </c>
    </row>
    <row r="4" spans="1:9" x14ac:dyDescent="0.25">
      <c r="B4" s="468">
        <f>'LIHTC Rents'!B10</f>
        <v>0</v>
      </c>
      <c r="C4" s="469">
        <f>'LIHTC Rents'!C10</f>
        <v>0</v>
      </c>
      <c r="D4" s="468">
        <f>'LIHTC Rents'!D10</f>
        <v>0</v>
      </c>
      <c r="E4" s="468">
        <f>'LIHTC Rents'!E10</f>
        <v>0</v>
      </c>
      <c r="F4" s="468">
        <f>'LIHTC Rents'!F10</f>
        <v>0</v>
      </c>
      <c r="G4" s="468">
        <f>'LIHTC Rents'!G10</f>
        <v>0</v>
      </c>
      <c r="H4">
        <f>'LIHTC Rents'!I10</f>
        <v>0</v>
      </c>
      <c r="I4">
        <f>'LIHTC Rents'!K10</f>
        <v>0</v>
      </c>
    </row>
    <row r="5" spans="1:9" x14ac:dyDescent="0.25">
      <c r="B5" s="468">
        <f>'LIHTC Rents'!B11</f>
        <v>0</v>
      </c>
      <c r="C5" s="469">
        <f>'LIHTC Rents'!C11</f>
        <v>0</v>
      </c>
      <c r="D5" s="468">
        <f>'LIHTC Rents'!D11</f>
        <v>0</v>
      </c>
      <c r="E5" s="468">
        <f>'LIHTC Rents'!E11</f>
        <v>0</v>
      </c>
      <c r="F5" s="468">
        <f>'LIHTC Rents'!F11</f>
        <v>0</v>
      </c>
      <c r="G5" s="468">
        <f>'LIHTC Rents'!G11</f>
        <v>0</v>
      </c>
      <c r="H5">
        <f>'LIHTC Rents'!I11</f>
        <v>0</v>
      </c>
      <c r="I5">
        <f>'LIHTC Rents'!K11</f>
        <v>0</v>
      </c>
    </row>
    <row r="6" spans="1:9" x14ac:dyDescent="0.25">
      <c r="B6" s="468">
        <f>'LIHTC Rents'!B12</f>
        <v>0</v>
      </c>
      <c r="C6" s="469">
        <f>'LIHTC Rents'!C12</f>
        <v>0</v>
      </c>
      <c r="D6" s="468">
        <f>'LIHTC Rents'!D12</f>
        <v>0</v>
      </c>
      <c r="E6" s="468">
        <f>'LIHTC Rents'!E12</f>
        <v>0</v>
      </c>
      <c r="F6" s="468">
        <f>'LIHTC Rents'!F12</f>
        <v>0</v>
      </c>
      <c r="G6" s="468">
        <f>'LIHTC Rents'!G12</f>
        <v>0</v>
      </c>
      <c r="H6">
        <f>'LIHTC Rents'!I12</f>
        <v>0</v>
      </c>
      <c r="I6">
        <f>'LIHTC Rents'!K12</f>
        <v>0</v>
      </c>
    </row>
    <row r="7" spans="1:9" x14ac:dyDescent="0.25">
      <c r="B7" s="468">
        <f>'LIHTC Rents'!B13</f>
        <v>0</v>
      </c>
      <c r="C7" s="469">
        <f>'LIHTC Rents'!C13</f>
        <v>0</v>
      </c>
      <c r="D7" s="468">
        <f>'LIHTC Rents'!D13</f>
        <v>0</v>
      </c>
      <c r="E7" s="468">
        <f>'LIHTC Rents'!E13</f>
        <v>0</v>
      </c>
      <c r="F7" s="468">
        <f>'LIHTC Rents'!F13</f>
        <v>0</v>
      </c>
      <c r="G7" s="468">
        <f>'LIHTC Rents'!G13</f>
        <v>0</v>
      </c>
      <c r="H7">
        <f>'LIHTC Rents'!I13</f>
        <v>0</v>
      </c>
      <c r="I7">
        <f>'LIHTC Rents'!K13</f>
        <v>0</v>
      </c>
    </row>
    <row r="8" spans="1:9" x14ac:dyDescent="0.25">
      <c r="B8" s="468">
        <f>'LIHTC Rents'!B14</f>
        <v>0</v>
      </c>
      <c r="C8" s="469">
        <f>'LIHTC Rents'!C14</f>
        <v>0</v>
      </c>
      <c r="D8" s="468">
        <f>'LIHTC Rents'!D14</f>
        <v>0</v>
      </c>
      <c r="E8" s="468">
        <f>'LIHTC Rents'!E14</f>
        <v>0</v>
      </c>
      <c r="F8" s="468">
        <f>'LIHTC Rents'!F14</f>
        <v>0</v>
      </c>
      <c r="G8" s="468">
        <f>'LIHTC Rents'!G14</f>
        <v>0</v>
      </c>
      <c r="H8">
        <f>'LIHTC Rents'!I14</f>
        <v>0</v>
      </c>
      <c r="I8">
        <f>'LIHTC Rents'!K14</f>
        <v>0</v>
      </c>
    </row>
    <row r="9" spans="1:9" x14ac:dyDescent="0.25">
      <c r="B9" s="468">
        <f>'LIHTC Rents'!B15</f>
        <v>0</v>
      </c>
      <c r="C9" s="469">
        <f>'LIHTC Rents'!C15</f>
        <v>0</v>
      </c>
      <c r="D9" s="468">
        <f>'LIHTC Rents'!D15</f>
        <v>0</v>
      </c>
      <c r="E9" s="468">
        <f>'LIHTC Rents'!E15</f>
        <v>0</v>
      </c>
      <c r="F9" s="468">
        <f>'LIHTC Rents'!F15</f>
        <v>0</v>
      </c>
      <c r="G9" s="468">
        <f>'LIHTC Rents'!G15</f>
        <v>0</v>
      </c>
      <c r="H9">
        <f>'LIHTC Rents'!I15</f>
        <v>0</v>
      </c>
      <c r="I9">
        <f>'LIHTC Rents'!K15</f>
        <v>0</v>
      </c>
    </row>
    <row r="10" spans="1:9" x14ac:dyDescent="0.25">
      <c r="B10" s="468"/>
      <c r="C10" s="469"/>
      <c r="D10" s="468"/>
      <c r="E10" s="468"/>
      <c r="F10" s="468"/>
      <c r="G10" s="468"/>
    </row>
    <row r="11" spans="1:9" x14ac:dyDescent="0.25">
      <c r="B11" s="468"/>
      <c r="C11" s="469"/>
      <c r="D11" s="468"/>
      <c r="E11" s="468"/>
      <c r="F11" s="468"/>
      <c r="G11" s="468"/>
    </row>
    <row r="12" spans="1:9" x14ac:dyDescent="0.25">
      <c r="B12" s="468"/>
      <c r="C12" s="469"/>
      <c r="D12" s="468"/>
      <c r="E12" s="468"/>
      <c r="F12" s="468"/>
      <c r="G12" s="468"/>
    </row>
    <row r="13" spans="1:9" x14ac:dyDescent="0.25">
      <c r="B13" s="468"/>
      <c r="C13" s="469"/>
      <c r="D13" s="468"/>
      <c r="E13" s="468"/>
      <c r="F13" s="468"/>
      <c r="G13" s="468"/>
    </row>
    <row r="14" spans="1:9" x14ac:dyDescent="0.25">
      <c r="B14" s="468"/>
      <c r="C14" s="469"/>
      <c r="D14" s="468"/>
      <c r="E14" s="468"/>
      <c r="F14" s="468"/>
      <c r="G14" s="468"/>
    </row>
    <row r="15" spans="1:9" x14ac:dyDescent="0.25">
      <c r="B15" s="468"/>
      <c r="C15" s="469"/>
      <c r="D15" s="468"/>
      <c r="E15" s="468"/>
      <c r="F15" s="468"/>
      <c r="G15" s="468"/>
    </row>
    <row r="16" spans="1:9" x14ac:dyDescent="0.25">
      <c r="B16" s="468"/>
      <c r="C16" s="469"/>
      <c r="D16" s="468"/>
      <c r="E16" s="468"/>
      <c r="F16" s="468"/>
      <c r="G16" s="468"/>
    </row>
    <row r="17" spans="2:7" x14ac:dyDescent="0.25">
      <c r="B17" s="468"/>
      <c r="C17" s="469"/>
      <c r="D17" s="468"/>
      <c r="E17" s="468"/>
      <c r="F17" s="468"/>
      <c r="G17" s="468"/>
    </row>
    <row r="18" spans="2:7" x14ac:dyDescent="0.25">
      <c r="B18" s="468"/>
      <c r="C18" s="469"/>
      <c r="D18" s="468"/>
      <c r="E18" s="468"/>
      <c r="F18" s="468"/>
      <c r="G18" s="468"/>
    </row>
    <row r="19" spans="2:7" x14ac:dyDescent="0.25">
      <c r="B19" s="468"/>
      <c r="C19" s="469"/>
      <c r="D19" s="468"/>
      <c r="E19" s="468"/>
      <c r="F19" s="468"/>
      <c r="G19" s="46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39"/>
  <sheetViews>
    <sheetView topLeftCell="A94" zoomScaleNormal="100" workbookViewId="0">
      <selection activeCell="H24" sqref="H24"/>
    </sheetView>
  </sheetViews>
  <sheetFormatPr defaultColWidth="9.140625" defaultRowHeight="15" x14ac:dyDescent="0.25"/>
  <cols>
    <col min="1" max="1" width="1.7109375" customWidth="1"/>
    <col min="6" max="6" width="9.140625" customWidth="1"/>
    <col min="7" max="7" width="9.85546875" customWidth="1"/>
    <col min="8" max="14" width="11" bestFit="1" customWidth="1"/>
    <col min="15" max="15" width="3.7109375" customWidth="1"/>
  </cols>
  <sheetData>
    <row r="1" spans="1:15" x14ac:dyDescent="0.25">
      <c r="A1" s="210"/>
      <c r="B1" s="210"/>
      <c r="C1" s="210"/>
      <c r="D1" s="210"/>
      <c r="E1" s="210"/>
      <c r="F1" s="210"/>
      <c r="G1" s="210"/>
      <c r="H1" s="210"/>
      <c r="I1" s="210"/>
      <c r="J1" s="210"/>
      <c r="K1" s="210"/>
      <c r="L1" s="210"/>
      <c r="M1" s="210"/>
      <c r="N1" s="210"/>
      <c r="O1" s="210"/>
    </row>
    <row r="2" spans="1:15" x14ac:dyDescent="0.25">
      <c r="A2" s="210"/>
      <c r="B2" s="210"/>
      <c r="C2" s="210"/>
      <c r="D2" s="210"/>
      <c r="E2" s="210"/>
      <c r="F2" s="210"/>
      <c r="G2" s="210"/>
      <c r="H2" s="210"/>
      <c r="I2" s="210"/>
      <c r="J2" s="210"/>
      <c r="K2" s="210"/>
      <c r="L2" s="210"/>
      <c r="M2" s="210"/>
      <c r="N2" s="210"/>
      <c r="O2" s="210"/>
    </row>
    <row r="3" spans="1:15" x14ac:dyDescent="0.25">
      <c r="A3" s="210"/>
      <c r="B3" s="210"/>
      <c r="C3" s="210"/>
      <c r="D3" s="210"/>
      <c r="E3" s="210"/>
      <c r="F3" s="210"/>
      <c r="G3" s="210"/>
      <c r="H3" s="210"/>
      <c r="I3" s="210"/>
      <c r="J3" s="210"/>
      <c r="K3" s="210"/>
      <c r="L3" s="210"/>
      <c r="M3" s="210"/>
      <c r="N3" s="210"/>
      <c r="O3" s="210"/>
    </row>
    <row r="4" spans="1:15" x14ac:dyDescent="0.25">
      <c r="A4" s="210"/>
      <c r="B4" s="210"/>
      <c r="C4" s="210"/>
      <c r="D4" s="210"/>
      <c r="E4" s="210"/>
      <c r="F4" s="210"/>
      <c r="G4" s="210"/>
      <c r="H4" s="210"/>
      <c r="I4" s="210"/>
      <c r="J4" s="210"/>
      <c r="K4" s="210"/>
      <c r="L4" s="210"/>
      <c r="M4" s="210"/>
      <c r="N4" s="210"/>
      <c r="O4" s="210"/>
    </row>
    <row r="5" spans="1:15" x14ac:dyDescent="0.25">
      <c r="A5" s="210"/>
      <c r="B5" s="210"/>
      <c r="C5" s="210"/>
      <c r="D5" s="210"/>
      <c r="E5" s="210"/>
      <c r="F5" s="210"/>
      <c r="G5" s="210"/>
      <c r="H5" s="210"/>
      <c r="I5" s="210"/>
      <c r="J5" s="210"/>
      <c r="K5" s="210"/>
      <c r="L5" s="210"/>
      <c r="M5" s="210"/>
      <c r="N5" s="210"/>
      <c r="O5" s="210"/>
    </row>
    <row r="6" spans="1:15" x14ac:dyDescent="0.25">
      <c r="A6" s="210"/>
      <c r="B6" s="210"/>
      <c r="C6" s="210"/>
      <c r="D6" s="210"/>
      <c r="E6" s="210"/>
      <c r="F6" s="210"/>
      <c r="G6" s="210"/>
      <c r="H6" s="210"/>
      <c r="I6" s="210"/>
      <c r="J6" s="210"/>
      <c r="K6" s="210"/>
      <c r="L6" s="210"/>
      <c r="M6" s="210"/>
      <c r="N6" s="210"/>
      <c r="O6" s="210"/>
    </row>
    <row r="7" spans="1:15" x14ac:dyDescent="0.25">
      <c r="A7" s="210"/>
      <c r="B7" s="210"/>
      <c r="C7" s="210"/>
      <c r="D7" s="210"/>
      <c r="E7" s="210"/>
      <c r="F7" s="210"/>
      <c r="G7" s="210"/>
      <c r="H7" s="210"/>
      <c r="I7" s="210"/>
      <c r="J7" s="210"/>
      <c r="K7" s="210"/>
      <c r="L7" s="210"/>
      <c r="M7" s="210"/>
      <c r="N7" s="210"/>
      <c r="O7" s="210"/>
    </row>
    <row r="8" spans="1:15" x14ac:dyDescent="0.25">
      <c r="A8" s="210"/>
      <c r="B8" s="210"/>
      <c r="C8" s="210"/>
      <c r="D8" s="210"/>
      <c r="E8" s="210"/>
      <c r="F8" s="210"/>
      <c r="G8" s="210"/>
      <c r="H8" s="210"/>
      <c r="I8" s="210"/>
      <c r="J8" s="210"/>
      <c r="K8" s="210"/>
      <c r="L8" s="210"/>
      <c r="M8" s="210"/>
      <c r="N8" s="210"/>
      <c r="O8" s="210"/>
    </row>
    <row r="9" spans="1:15" ht="7.9" customHeight="1" x14ac:dyDescent="0.25">
      <c r="A9" s="211"/>
      <c r="B9" s="644"/>
      <c r="C9" s="644"/>
      <c r="D9" s="644"/>
      <c r="E9" s="644"/>
      <c r="F9" s="644"/>
      <c r="G9" s="644"/>
      <c r="H9" s="644"/>
      <c r="I9" s="644"/>
      <c r="J9" s="644"/>
      <c r="K9" s="644"/>
      <c r="L9" s="644"/>
      <c r="M9" s="644"/>
      <c r="N9" s="644"/>
      <c r="O9" s="211"/>
    </row>
    <row r="10" spans="1:15" ht="7.9" customHeight="1" x14ac:dyDescent="0.25">
      <c r="A10" s="211"/>
      <c r="B10" s="211"/>
      <c r="C10" s="212"/>
      <c r="D10" s="211"/>
      <c r="E10" s="211"/>
      <c r="F10" s="211"/>
      <c r="G10" s="211"/>
      <c r="H10" s="212"/>
      <c r="I10" s="212"/>
      <c r="J10" s="212"/>
      <c r="K10" s="212"/>
      <c r="L10" s="212"/>
      <c r="M10" s="213"/>
      <c r="N10" s="212"/>
      <c r="O10" s="212"/>
    </row>
    <row r="11" spans="1:15" ht="15.75" thickBot="1" x14ac:dyDescent="0.3">
      <c r="A11" s="211"/>
      <c r="B11" s="382" t="s">
        <v>125</v>
      </c>
      <c r="C11" s="383"/>
      <c r="D11" s="384"/>
      <c r="E11" s="384"/>
      <c r="F11" s="384"/>
      <c r="G11" s="384"/>
      <c r="H11" s="383"/>
      <c r="I11" s="383"/>
      <c r="J11" s="383"/>
      <c r="K11" s="383"/>
      <c r="L11" s="383"/>
      <c r="M11" s="385"/>
      <c r="N11" s="383"/>
      <c r="O11" s="212"/>
    </row>
    <row r="12" spans="1:15" ht="15.75" thickBot="1" x14ac:dyDescent="0.3">
      <c r="A12" s="210"/>
      <c r="B12" s="285"/>
      <c r="C12" s="211"/>
      <c r="D12" s="210"/>
      <c r="E12" s="210"/>
      <c r="F12" s="210"/>
      <c r="G12" s="285"/>
      <c r="H12" s="214" t="s">
        <v>126</v>
      </c>
      <c r="I12" s="215" t="s">
        <v>127</v>
      </c>
      <c r="J12" s="215" t="s">
        <v>128</v>
      </c>
      <c r="K12" s="215" t="s">
        <v>129</v>
      </c>
      <c r="L12" s="215" t="s">
        <v>130</v>
      </c>
      <c r="M12" s="215" t="s">
        <v>131</v>
      </c>
      <c r="N12" s="216" t="s">
        <v>132</v>
      </c>
      <c r="O12" s="210"/>
    </row>
    <row r="13" spans="1:15" x14ac:dyDescent="0.25">
      <c r="A13" s="210"/>
      <c r="B13" s="217" t="s">
        <v>133</v>
      </c>
      <c r="C13" s="210"/>
      <c r="D13" s="210"/>
      <c r="E13" s="210"/>
      <c r="F13" s="218" t="s">
        <v>483</v>
      </c>
      <c r="G13" s="210"/>
      <c r="H13" s="219"/>
      <c r="I13" s="220"/>
      <c r="J13" s="220"/>
      <c r="K13" s="220"/>
      <c r="L13" s="220"/>
      <c r="M13" s="220"/>
      <c r="N13" s="221"/>
      <c r="O13" s="210"/>
    </row>
    <row r="14" spans="1:15" x14ac:dyDescent="0.25">
      <c r="A14" s="210"/>
      <c r="B14" s="222" t="s">
        <v>170</v>
      </c>
      <c r="C14" s="210"/>
      <c r="D14" s="210"/>
      <c r="E14" s="223"/>
      <c r="F14" s="224">
        <v>2.5000000000000001E-2</v>
      </c>
      <c r="G14" s="210"/>
      <c r="H14" s="295">
        <f>'LIHTC Rents'!K16</f>
        <v>0</v>
      </c>
      <c r="I14" s="288">
        <f t="shared" ref="I14:N14" si="0">H14*(1+$F$14)</f>
        <v>0</v>
      </c>
      <c r="J14" s="288">
        <f t="shared" si="0"/>
        <v>0</v>
      </c>
      <c r="K14" s="288">
        <f t="shared" si="0"/>
        <v>0</v>
      </c>
      <c r="L14" s="288">
        <f t="shared" si="0"/>
        <v>0</v>
      </c>
      <c r="M14" s="288">
        <f t="shared" si="0"/>
        <v>0</v>
      </c>
      <c r="N14" s="289">
        <f t="shared" si="0"/>
        <v>0</v>
      </c>
      <c r="O14" s="210"/>
    </row>
    <row r="15" spans="1:15" ht="15" customHeight="1" x14ac:dyDescent="0.25">
      <c r="A15" s="210"/>
      <c r="B15" s="222" t="s">
        <v>465</v>
      </c>
      <c r="C15" s="645" t="s">
        <v>524</v>
      </c>
      <c r="D15" s="645"/>
      <c r="E15" s="645"/>
      <c r="F15" s="225"/>
      <c r="G15" s="210"/>
      <c r="H15" s="299">
        <v>0</v>
      </c>
      <c r="I15" s="291">
        <v>0</v>
      </c>
      <c r="J15" s="291">
        <v>0</v>
      </c>
      <c r="K15" s="291">
        <v>0</v>
      </c>
      <c r="L15" s="291">
        <v>0</v>
      </c>
      <c r="M15" s="291">
        <v>0</v>
      </c>
      <c r="N15" s="292">
        <v>0</v>
      </c>
      <c r="O15" s="210"/>
    </row>
    <row r="16" spans="1:15" x14ac:dyDescent="0.25">
      <c r="A16" s="210"/>
      <c r="B16" s="226" t="s">
        <v>465</v>
      </c>
      <c r="C16" s="621" t="s">
        <v>525</v>
      </c>
      <c r="D16" s="621"/>
      <c r="E16" s="621"/>
      <c r="F16" s="227"/>
      <c r="G16" s="298"/>
      <c r="H16" s="293">
        <v>0</v>
      </c>
      <c r="I16" s="294">
        <v>0</v>
      </c>
      <c r="J16" s="291">
        <v>0</v>
      </c>
      <c r="K16" s="291">
        <v>0</v>
      </c>
      <c r="L16" s="291">
        <v>0</v>
      </c>
      <c r="M16" s="291">
        <v>0</v>
      </c>
      <c r="N16" s="292">
        <v>0</v>
      </c>
      <c r="O16" s="210"/>
    </row>
    <row r="17" spans="1:15" x14ac:dyDescent="0.25">
      <c r="A17" s="210"/>
      <c r="B17" s="228" t="s">
        <v>134</v>
      </c>
      <c r="C17" s="285"/>
      <c r="D17" s="210"/>
      <c r="E17" s="210"/>
      <c r="F17" s="210"/>
      <c r="G17" s="229" t="s">
        <v>0</v>
      </c>
      <c r="H17" s="295">
        <f>SUM(H14:H16)</f>
        <v>0</v>
      </c>
      <c r="I17" s="288">
        <f t="shared" ref="I17:N17" si="1">SUM(I14:I16)</f>
        <v>0</v>
      </c>
      <c r="J17" s="296">
        <f t="shared" si="1"/>
        <v>0</v>
      </c>
      <c r="K17" s="296">
        <f t="shared" si="1"/>
        <v>0</v>
      </c>
      <c r="L17" s="296">
        <f t="shared" si="1"/>
        <v>0</v>
      </c>
      <c r="M17" s="296">
        <f t="shared" si="1"/>
        <v>0</v>
      </c>
      <c r="N17" s="297">
        <f t="shared" si="1"/>
        <v>0</v>
      </c>
      <c r="O17" s="210"/>
    </row>
    <row r="18" spans="1:15" x14ac:dyDescent="0.25">
      <c r="A18" s="210"/>
      <c r="B18" s="217"/>
      <c r="C18" s="210"/>
      <c r="D18" s="210"/>
      <c r="E18" s="210"/>
      <c r="F18" s="218" t="s">
        <v>483</v>
      </c>
      <c r="H18" s="651"/>
      <c r="I18" s="652"/>
      <c r="J18" s="652"/>
      <c r="K18" s="652"/>
      <c r="L18" s="652"/>
      <c r="M18" s="652"/>
      <c r="N18" s="653"/>
      <c r="O18" s="210"/>
    </row>
    <row r="19" spans="1:15" ht="15.75" thickBot="1" x14ac:dyDescent="0.3">
      <c r="A19" s="210"/>
      <c r="B19" s="231" t="s">
        <v>466</v>
      </c>
      <c r="C19" s="232"/>
      <c r="D19" s="232"/>
      <c r="E19" s="232"/>
      <c r="F19" s="233">
        <v>7.0000000000000007E-2</v>
      </c>
      <c r="G19" s="232"/>
      <c r="H19" s="300">
        <f>H17*-($F$19)</f>
        <v>0</v>
      </c>
      <c r="I19" s="301">
        <f t="shared" ref="I19:N19" si="2">I17*-($F$19)</f>
        <v>0</v>
      </c>
      <c r="J19" s="301">
        <f t="shared" si="2"/>
        <v>0</v>
      </c>
      <c r="K19" s="301">
        <f t="shared" si="2"/>
        <v>0</v>
      </c>
      <c r="L19" s="301">
        <f t="shared" si="2"/>
        <v>0</v>
      </c>
      <c r="M19" s="301">
        <f t="shared" si="2"/>
        <v>0</v>
      </c>
      <c r="N19" s="302">
        <f t="shared" si="2"/>
        <v>0</v>
      </c>
      <c r="O19" s="210"/>
    </row>
    <row r="20" spans="1:15" ht="16.5" thickTop="1" thickBot="1" x14ac:dyDescent="0.3">
      <c r="A20" s="210"/>
      <c r="B20" s="234" t="s">
        <v>135</v>
      </c>
      <c r="C20" s="210"/>
      <c r="D20" s="210"/>
      <c r="E20" s="210"/>
      <c r="F20" s="210"/>
      <c r="G20" s="229" t="s">
        <v>0</v>
      </c>
      <c r="H20" s="303">
        <f t="shared" ref="H20:N20" si="3">SUM(H17+H19)</f>
        <v>0</v>
      </c>
      <c r="I20" s="304">
        <f t="shared" si="3"/>
        <v>0</v>
      </c>
      <c r="J20" s="304">
        <f t="shared" si="3"/>
        <v>0</v>
      </c>
      <c r="K20" s="304">
        <f t="shared" si="3"/>
        <v>0</v>
      </c>
      <c r="L20" s="304">
        <f t="shared" si="3"/>
        <v>0</v>
      </c>
      <c r="M20" s="304">
        <f t="shared" si="3"/>
        <v>0</v>
      </c>
      <c r="N20" s="305">
        <f t="shared" si="3"/>
        <v>0</v>
      </c>
      <c r="O20" s="210"/>
    </row>
    <row r="21" spans="1:15" ht="7.9" customHeight="1" x14ac:dyDescent="0.25">
      <c r="A21" s="210"/>
      <c r="B21" s="210"/>
      <c r="C21" s="210"/>
      <c r="D21" s="210"/>
      <c r="E21" s="210"/>
      <c r="F21" s="210"/>
      <c r="G21" s="210"/>
      <c r="H21" s="210"/>
      <c r="I21" s="210"/>
      <c r="J21" s="210"/>
      <c r="K21" s="210"/>
      <c r="L21" s="210"/>
      <c r="M21" s="210"/>
      <c r="N21" s="210"/>
      <c r="O21" s="210"/>
    </row>
    <row r="22" spans="1:15" ht="15.75" thickBot="1" x14ac:dyDescent="0.3">
      <c r="A22" s="211"/>
      <c r="B22" s="382" t="s">
        <v>136</v>
      </c>
      <c r="C22" s="383"/>
      <c r="D22" s="383"/>
      <c r="E22" s="383"/>
      <c r="F22" s="383"/>
      <c r="G22" s="383"/>
      <c r="H22" s="383"/>
      <c r="I22" s="383"/>
      <c r="J22" s="383"/>
      <c r="K22" s="385"/>
      <c r="L22" s="383"/>
      <c r="M22" s="383"/>
      <c r="N22" s="383"/>
      <c r="O22" s="212"/>
    </row>
    <row r="23" spans="1:15" ht="24.75" thickBot="1" x14ac:dyDescent="0.3">
      <c r="A23" s="211"/>
      <c r="B23" s="217" t="s">
        <v>495</v>
      </c>
      <c r="C23" s="211"/>
      <c r="D23" s="228"/>
      <c r="E23" s="235" t="s">
        <v>483</v>
      </c>
      <c r="F23" s="211"/>
      <c r="G23" s="236" t="s">
        <v>484</v>
      </c>
      <c r="H23" s="214" t="s">
        <v>126</v>
      </c>
      <c r="I23" s="215" t="s">
        <v>127</v>
      </c>
      <c r="J23" s="215" t="s">
        <v>128</v>
      </c>
      <c r="K23" s="215" t="s">
        <v>129</v>
      </c>
      <c r="L23" s="215" t="s">
        <v>130</v>
      </c>
      <c r="M23" s="215" t="s">
        <v>131</v>
      </c>
      <c r="N23" s="216" t="s">
        <v>132</v>
      </c>
      <c r="O23" s="211"/>
    </row>
    <row r="24" spans="1:15" x14ac:dyDescent="0.25">
      <c r="A24" s="211"/>
      <c r="B24" s="237" t="s">
        <v>144</v>
      </c>
      <c r="C24" s="237"/>
      <c r="D24" s="237"/>
      <c r="E24" s="224">
        <v>3.5000000000000003E-2</v>
      </c>
      <c r="F24" s="267"/>
      <c r="G24" s="476" t="e">
        <f>H24/'LIHTC Rents'!$D$16</f>
        <v>#DIV/0!</v>
      </c>
      <c r="H24" s="336">
        <v>0</v>
      </c>
      <c r="I24" s="307">
        <f t="shared" ref="I24:N33" si="4">H24*(1+$E$24)</f>
        <v>0</v>
      </c>
      <c r="J24" s="307">
        <f t="shared" si="4"/>
        <v>0</v>
      </c>
      <c r="K24" s="307">
        <f t="shared" si="4"/>
        <v>0</v>
      </c>
      <c r="L24" s="307">
        <f t="shared" si="4"/>
        <v>0</v>
      </c>
      <c r="M24" s="307">
        <f t="shared" si="4"/>
        <v>0</v>
      </c>
      <c r="N24" s="308">
        <f t="shared" si="4"/>
        <v>0</v>
      </c>
      <c r="O24" s="211"/>
    </row>
    <row r="25" spans="1:15" x14ac:dyDescent="0.25">
      <c r="A25" s="211"/>
      <c r="B25" s="238" t="s">
        <v>143</v>
      </c>
      <c r="C25" s="238"/>
      <c r="D25" s="238"/>
      <c r="E25" s="238"/>
      <c r="F25" s="238"/>
      <c r="G25" s="306" t="e">
        <f>H25/'LIHTC Rents'!$D$16</f>
        <v>#DIV/0!</v>
      </c>
      <c r="H25" s="336">
        <v>0</v>
      </c>
      <c r="I25" s="307">
        <f t="shared" si="4"/>
        <v>0</v>
      </c>
      <c r="J25" s="307">
        <f t="shared" si="4"/>
        <v>0</v>
      </c>
      <c r="K25" s="307">
        <f t="shared" si="4"/>
        <v>0</v>
      </c>
      <c r="L25" s="307">
        <f t="shared" si="4"/>
        <v>0</v>
      </c>
      <c r="M25" s="307">
        <f t="shared" si="4"/>
        <v>0</v>
      </c>
      <c r="N25" s="308">
        <f t="shared" si="4"/>
        <v>0</v>
      </c>
      <c r="O25" s="211"/>
    </row>
    <row r="26" spans="1:15" x14ac:dyDescent="0.25">
      <c r="A26" s="211"/>
      <c r="B26" s="238" t="s">
        <v>146</v>
      </c>
      <c r="C26" s="238"/>
      <c r="D26" s="238"/>
      <c r="E26" s="238"/>
      <c r="F26" s="238"/>
      <c r="G26" s="306" t="e">
        <f>H26/'LIHTC Rents'!$D$16</f>
        <v>#DIV/0!</v>
      </c>
      <c r="H26" s="336">
        <v>0</v>
      </c>
      <c r="I26" s="307">
        <f t="shared" si="4"/>
        <v>0</v>
      </c>
      <c r="J26" s="307">
        <f t="shared" si="4"/>
        <v>0</v>
      </c>
      <c r="K26" s="307">
        <f t="shared" si="4"/>
        <v>0</v>
      </c>
      <c r="L26" s="307">
        <f t="shared" si="4"/>
        <v>0</v>
      </c>
      <c r="M26" s="307">
        <f t="shared" si="4"/>
        <v>0</v>
      </c>
      <c r="N26" s="308">
        <f t="shared" si="4"/>
        <v>0</v>
      </c>
      <c r="O26" s="211"/>
    </row>
    <row r="27" spans="1:15" x14ac:dyDescent="0.25">
      <c r="A27" s="211"/>
      <c r="B27" s="238" t="s">
        <v>467</v>
      </c>
      <c r="C27" s="238"/>
      <c r="D27" s="238"/>
      <c r="E27" s="238"/>
      <c r="F27" s="238"/>
      <c r="G27" s="306" t="e">
        <f>H27/'LIHTC Rents'!$D$16</f>
        <v>#DIV/0!</v>
      </c>
      <c r="H27" s="336">
        <v>0</v>
      </c>
      <c r="I27" s="307">
        <f t="shared" si="4"/>
        <v>0</v>
      </c>
      <c r="J27" s="307">
        <f t="shared" si="4"/>
        <v>0</v>
      </c>
      <c r="K27" s="307">
        <f t="shared" si="4"/>
        <v>0</v>
      </c>
      <c r="L27" s="307">
        <f t="shared" si="4"/>
        <v>0</v>
      </c>
      <c r="M27" s="307">
        <f t="shared" si="4"/>
        <v>0</v>
      </c>
      <c r="N27" s="308">
        <f t="shared" si="4"/>
        <v>0</v>
      </c>
      <c r="O27" s="211"/>
    </row>
    <row r="28" spans="1:15" x14ac:dyDescent="0.25">
      <c r="A28" s="211"/>
      <c r="B28" s="238" t="s">
        <v>145</v>
      </c>
      <c r="C28" s="238"/>
      <c r="D28" s="238"/>
      <c r="E28" s="238"/>
      <c r="F28" s="238"/>
      <c r="G28" s="306" t="e">
        <f>H28/'LIHTC Rents'!$D$16</f>
        <v>#DIV/0!</v>
      </c>
      <c r="H28" s="336">
        <v>0</v>
      </c>
      <c r="I28" s="307">
        <f t="shared" si="4"/>
        <v>0</v>
      </c>
      <c r="J28" s="307">
        <f t="shared" si="4"/>
        <v>0</v>
      </c>
      <c r="K28" s="307">
        <f t="shared" si="4"/>
        <v>0</v>
      </c>
      <c r="L28" s="307">
        <f t="shared" si="4"/>
        <v>0</v>
      </c>
      <c r="M28" s="307">
        <f t="shared" si="4"/>
        <v>0</v>
      </c>
      <c r="N28" s="308">
        <f t="shared" si="4"/>
        <v>0</v>
      </c>
      <c r="O28" s="211"/>
    </row>
    <row r="29" spans="1:15" x14ac:dyDescent="0.25">
      <c r="A29" s="211"/>
      <c r="B29" s="238" t="s">
        <v>148</v>
      </c>
      <c r="C29" s="238"/>
      <c r="D29" s="238"/>
      <c r="E29" s="238"/>
      <c r="F29" s="238"/>
      <c r="G29" s="306" t="e">
        <f>H29/'LIHTC Rents'!$D$16</f>
        <v>#DIV/0!</v>
      </c>
      <c r="H29" s="336">
        <v>0</v>
      </c>
      <c r="I29" s="307">
        <f t="shared" si="4"/>
        <v>0</v>
      </c>
      <c r="J29" s="307">
        <f t="shared" si="4"/>
        <v>0</v>
      </c>
      <c r="K29" s="307">
        <f t="shared" si="4"/>
        <v>0</v>
      </c>
      <c r="L29" s="307">
        <f t="shared" si="4"/>
        <v>0</v>
      </c>
      <c r="M29" s="307">
        <f t="shared" si="4"/>
        <v>0</v>
      </c>
      <c r="N29" s="308">
        <f t="shared" si="4"/>
        <v>0</v>
      </c>
      <c r="O29" s="211"/>
    </row>
    <row r="30" spans="1:15" x14ac:dyDescent="0.25">
      <c r="A30" s="211"/>
      <c r="B30" s="238" t="s">
        <v>147</v>
      </c>
      <c r="C30" s="238"/>
      <c r="D30" s="238"/>
      <c r="E30" s="238"/>
      <c r="F30" s="238"/>
      <c r="G30" s="306" t="e">
        <f>H30/'LIHTC Rents'!$D$16</f>
        <v>#DIV/0!</v>
      </c>
      <c r="H30" s="336">
        <v>0</v>
      </c>
      <c r="I30" s="307">
        <f t="shared" si="4"/>
        <v>0</v>
      </c>
      <c r="J30" s="307">
        <f t="shared" si="4"/>
        <v>0</v>
      </c>
      <c r="K30" s="307">
        <f t="shared" si="4"/>
        <v>0</v>
      </c>
      <c r="L30" s="307">
        <f t="shared" si="4"/>
        <v>0</v>
      </c>
      <c r="M30" s="307">
        <f t="shared" si="4"/>
        <v>0</v>
      </c>
      <c r="N30" s="308">
        <f t="shared" si="4"/>
        <v>0</v>
      </c>
      <c r="O30" s="211"/>
    </row>
    <row r="31" spans="1:15" x14ac:dyDescent="0.25">
      <c r="A31" s="211"/>
      <c r="B31" s="238" t="s">
        <v>468</v>
      </c>
      <c r="C31" s="238"/>
      <c r="D31" s="238"/>
      <c r="E31" s="238"/>
      <c r="F31" s="238"/>
      <c r="G31" s="306" t="e">
        <f>H31/'LIHTC Rents'!$D$16</f>
        <v>#DIV/0!</v>
      </c>
      <c r="H31" s="336">
        <v>0</v>
      </c>
      <c r="I31" s="307">
        <f t="shared" si="4"/>
        <v>0</v>
      </c>
      <c r="J31" s="307">
        <f t="shared" si="4"/>
        <v>0</v>
      </c>
      <c r="K31" s="307">
        <f t="shared" si="4"/>
        <v>0</v>
      </c>
      <c r="L31" s="307">
        <f t="shared" si="4"/>
        <v>0</v>
      </c>
      <c r="M31" s="307">
        <f t="shared" si="4"/>
        <v>0</v>
      </c>
      <c r="N31" s="308">
        <f t="shared" si="4"/>
        <v>0</v>
      </c>
      <c r="O31" s="211"/>
    </row>
    <row r="32" spans="1:15" x14ac:dyDescent="0.25">
      <c r="A32" s="211"/>
      <c r="B32" s="238" t="s">
        <v>142</v>
      </c>
      <c r="C32" s="238"/>
      <c r="D32" s="238"/>
      <c r="E32" s="238"/>
      <c r="F32" s="238"/>
      <c r="G32" s="306" t="e">
        <f>H32/'LIHTC Rents'!$D$16</f>
        <v>#DIV/0!</v>
      </c>
      <c r="H32" s="336">
        <v>0</v>
      </c>
      <c r="I32" s="307">
        <f t="shared" si="4"/>
        <v>0</v>
      </c>
      <c r="J32" s="307">
        <f t="shared" si="4"/>
        <v>0</v>
      </c>
      <c r="K32" s="307">
        <f t="shared" si="4"/>
        <v>0</v>
      </c>
      <c r="L32" s="307">
        <f t="shared" si="4"/>
        <v>0</v>
      </c>
      <c r="M32" s="307">
        <f t="shared" si="4"/>
        <v>0</v>
      </c>
      <c r="N32" s="308">
        <f t="shared" si="4"/>
        <v>0</v>
      </c>
      <c r="O32" s="211"/>
    </row>
    <row r="33" spans="1:15" x14ac:dyDescent="0.25">
      <c r="A33" s="211"/>
      <c r="B33" s="238" t="s">
        <v>469</v>
      </c>
      <c r="C33" s="238"/>
      <c r="D33" s="238"/>
      <c r="E33" s="238"/>
      <c r="F33" s="238"/>
      <c r="G33" s="306" t="e">
        <f>H33/'LIHTC Rents'!$D$16</f>
        <v>#DIV/0!</v>
      </c>
      <c r="H33" s="336">
        <v>0</v>
      </c>
      <c r="I33" s="307">
        <f t="shared" si="4"/>
        <v>0</v>
      </c>
      <c r="J33" s="307">
        <f t="shared" si="4"/>
        <v>0</v>
      </c>
      <c r="K33" s="307">
        <f t="shared" si="4"/>
        <v>0</v>
      </c>
      <c r="L33" s="307">
        <f t="shared" si="4"/>
        <v>0</v>
      </c>
      <c r="M33" s="307">
        <f t="shared" si="4"/>
        <v>0</v>
      </c>
      <c r="N33" s="308">
        <f t="shared" si="4"/>
        <v>0</v>
      </c>
      <c r="O33" s="211"/>
    </row>
    <row r="34" spans="1:15" x14ac:dyDescent="0.25">
      <c r="A34" s="211"/>
      <c r="B34" s="238" t="s">
        <v>141</v>
      </c>
      <c r="C34" s="238"/>
      <c r="D34" s="238"/>
      <c r="E34" s="238"/>
      <c r="F34" s="238"/>
      <c r="G34" s="306" t="e">
        <f>H34/'LIHTC Rents'!$D$16</f>
        <v>#DIV/0!</v>
      </c>
      <c r="H34" s="336">
        <v>0</v>
      </c>
      <c r="I34" s="307">
        <f t="shared" ref="I34:N43" si="5">H34*(1+$E$24)</f>
        <v>0</v>
      </c>
      <c r="J34" s="307">
        <f t="shared" si="5"/>
        <v>0</v>
      </c>
      <c r="K34" s="307">
        <f t="shared" si="5"/>
        <v>0</v>
      </c>
      <c r="L34" s="307">
        <f t="shared" si="5"/>
        <v>0</v>
      </c>
      <c r="M34" s="307">
        <f t="shared" si="5"/>
        <v>0</v>
      </c>
      <c r="N34" s="308">
        <f t="shared" si="5"/>
        <v>0</v>
      </c>
      <c r="O34" s="211"/>
    </row>
    <row r="35" spans="1:15" x14ac:dyDescent="0.25">
      <c r="A35" s="211"/>
      <c r="B35" s="238" t="s">
        <v>470</v>
      </c>
      <c r="C35" s="238"/>
      <c r="D35" s="238"/>
      <c r="E35" s="238"/>
      <c r="F35" s="238"/>
      <c r="G35" s="306" t="e">
        <f>H35/'LIHTC Rents'!$D$16</f>
        <v>#DIV/0!</v>
      </c>
      <c r="H35" s="336">
        <v>0</v>
      </c>
      <c r="I35" s="307">
        <f t="shared" si="5"/>
        <v>0</v>
      </c>
      <c r="J35" s="307">
        <f t="shared" si="5"/>
        <v>0</v>
      </c>
      <c r="K35" s="307">
        <f t="shared" si="5"/>
        <v>0</v>
      </c>
      <c r="L35" s="307">
        <f t="shared" si="5"/>
        <v>0</v>
      </c>
      <c r="M35" s="307">
        <f t="shared" si="5"/>
        <v>0</v>
      </c>
      <c r="N35" s="308">
        <f t="shared" si="5"/>
        <v>0</v>
      </c>
      <c r="O35" s="211"/>
    </row>
    <row r="36" spans="1:15" x14ac:dyDescent="0.25">
      <c r="A36" s="211"/>
      <c r="B36" s="238" t="s">
        <v>471</v>
      </c>
      <c r="C36" s="238"/>
      <c r="D36" s="238"/>
      <c r="E36" s="238"/>
      <c r="F36" s="238"/>
      <c r="G36" s="306" t="e">
        <f>H36/'LIHTC Rents'!$D$16</f>
        <v>#DIV/0!</v>
      </c>
      <c r="H36" s="336">
        <v>0</v>
      </c>
      <c r="I36" s="307">
        <f t="shared" si="5"/>
        <v>0</v>
      </c>
      <c r="J36" s="307">
        <f t="shared" si="5"/>
        <v>0</v>
      </c>
      <c r="K36" s="307">
        <f t="shared" si="5"/>
        <v>0</v>
      </c>
      <c r="L36" s="307">
        <f t="shared" si="5"/>
        <v>0</v>
      </c>
      <c r="M36" s="307">
        <f t="shared" si="5"/>
        <v>0</v>
      </c>
      <c r="N36" s="308">
        <f t="shared" si="5"/>
        <v>0</v>
      </c>
      <c r="O36" s="211"/>
    </row>
    <row r="37" spans="1:15" x14ac:dyDescent="0.25">
      <c r="A37" s="211"/>
      <c r="B37" s="238" t="s">
        <v>472</v>
      </c>
      <c r="C37" s="238"/>
      <c r="D37" s="238"/>
      <c r="E37" s="238"/>
      <c r="F37" s="238"/>
      <c r="G37" s="306" t="e">
        <f>H37/'LIHTC Rents'!$D$16</f>
        <v>#DIV/0!</v>
      </c>
      <c r="H37" s="336">
        <v>0</v>
      </c>
      <c r="I37" s="307">
        <f t="shared" si="5"/>
        <v>0</v>
      </c>
      <c r="J37" s="307">
        <f t="shared" si="5"/>
        <v>0</v>
      </c>
      <c r="K37" s="307">
        <f t="shared" si="5"/>
        <v>0</v>
      </c>
      <c r="L37" s="307">
        <f t="shared" si="5"/>
        <v>0</v>
      </c>
      <c r="M37" s="307">
        <f t="shared" si="5"/>
        <v>0</v>
      </c>
      <c r="N37" s="308">
        <f t="shared" si="5"/>
        <v>0</v>
      </c>
      <c r="O37" s="211"/>
    </row>
    <row r="38" spans="1:15" x14ac:dyDescent="0.25">
      <c r="A38" s="211"/>
      <c r="B38" s="238" t="s">
        <v>473</v>
      </c>
      <c r="C38" s="238"/>
      <c r="D38" s="238"/>
      <c r="E38" s="238"/>
      <c r="F38" s="238"/>
      <c r="G38" s="306" t="e">
        <f>H38/'LIHTC Rents'!$D$16</f>
        <v>#DIV/0!</v>
      </c>
      <c r="H38" s="336">
        <v>0</v>
      </c>
      <c r="I38" s="307">
        <f t="shared" si="5"/>
        <v>0</v>
      </c>
      <c r="J38" s="307">
        <f t="shared" si="5"/>
        <v>0</v>
      </c>
      <c r="K38" s="307">
        <f t="shared" si="5"/>
        <v>0</v>
      </c>
      <c r="L38" s="307">
        <f t="shared" si="5"/>
        <v>0</v>
      </c>
      <c r="M38" s="307">
        <f t="shared" si="5"/>
        <v>0</v>
      </c>
      <c r="N38" s="308">
        <f t="shared" si="5"/>
        <v>0</v>
      </c>
      <c r="O38" s="211"/>
    </row>
    <row r="39" spans="1:15" x14ac:dyDescent="0.25">
      <c r="A39" s="211"/>
      <c r="B39" s="238" t="s">
        <v>139</v>
      </c>
      <c r="C39" s="238"/>
      <c r="D39" s="238"/>
      <c r="E39" s="238"/>
      <c r="F39" s="238"/>
      <c r="G39" s="306" t="e">
        <f>H39/'LIHTC Rents'!$D$16</f>
        <v>#DIV/0!</v>
      </c>
      <c r="H39" s="336">
        <v>0</v>
      </c>
      <c r="I39" s="307">
        <f t="shared" si="5"/>
        <v>0</v>
      </c>
      <c r="J39" s="307">
        <f t="shared" si="5"/>
        <v>0</v>
      </c>
      <c r="K39" s="307">
        <f t="shared" si="5"/>
        <v>0</v>
      </c>
      <c r="L39" s="307">
        <f t="shared" si="5"/>
        <v>0</v>
      </c>
      <c r="M39" s="307">
        <f t="shared" si="5"/>
        <v>0</v>
      </c>
      <c r="N39" s="308">
        <f t="shared" si="5"/>
        <v>0</v>
      </c>
      <c r="O39" s="211"/>
    </row>
    <row r="40" spans="1:15" x14ac:dyDescent="0.25">
      <c r="A40" s="211"/>
      <c r="B40" s="238" t="s">
        <v>140</v>
      </c>
      <c r="C40" s="238"/>
      <c r="D40" s="238"/>
      <c r="E40" s="238"/>
      <c r="F40" s="238"/>
      <c r="G40" s="306" t="e">
        <f>H40/'LIHTC Rents'!$D$16</f>
        <v>#DIV/0!</v>
      </c>
      <c r="H40" s="336">
        <v>0</v>
      </c>
      <c r="I40" s="307">
        <f t="shared" si="5"/>
        <v>0</v>
      </c>
      <c r="J40" s="307">
        <f t="shared" si="5"/>
        <v>0</v>
      </c>
      <c r="K40" s="307">
        <f t="shared" si="5"/>
        <v>0</v>
      </c>
      <c r="L40" s="307">
        <f t="shared" si="5"/>
        <v>0</v>
      </c>
      <c r="M40" s="307">
        <f t="shared" si="5"/>
        <v>0</v>
      </c>
      <c r="N40" s="308">
        <f t="shared" si="5"/>
        <v>0</v>
      </c>
      <c r="O40" s="211"/>
    </row>
    <row r="41" spans="1:15" x14ac:dyDescent="0.25">
      <c r="A41" s="211"/>
      <c r="B41" s="238" t="s">
        <v>138</v>
      </c>
      <c r="C41" s="238"/>
      <c r="D41" s="238"/>
      <c r="E41" s="238"/>
      <c r="F41" s="238"/>
      <c r="G41" s="306" t="e">
        <f>H41/'LIHTC Rents'!$D$16</f>
        <v>#DIV/0!</v>
      </c>
      <c r="H41" s="336">
        <v>0</v>
      </c>
      <c r="I41" s="307">
        <f t="shared" si="5"/>
        <v>0</v>
      </c>
      <c r="J41" s="307">
        <f t="shared" si="5"/>
        <v>0</v>
      </c>
      <c r="K41" s="307">
        <f t="shared" si="5"/>
        <v>0</v>
      </c>
      <c r="L41" s="307">
        <f t="shared" si="5"/>
        <v>0</v>
      </c>
      <c r="M41" s="307">
        <f t="shared" si="5"/>
        <v>0</v>
      </c>
      <c r="N41" s="308">
        <f t="shared" si="5"/>
        <v>0</v>
      </c>
      <c r="O41" s="277"/>
    </row>
    <row r="42" spans="1:15" x14ac:dyDescent="0.25">
      <c r="A42" s="211"/>
      <c r="B42" s="238" t="s">
        <v>474</v>
      </c>
      <c r="C42" s="238"/>
      <c r="D42" s="238"/>
      <c r="E42" s="238"/>
      <c r="F42" s="238"/>
      <c r="G42" s="306" t="e">
        <f>H42/'LIHTC Rents'!$D$16</f>
        <v>#DIV/0!</v>
      </c>
      <c r="H42" s="336">
        <v>0</v>
      </c>
      <c r="I42" s="307">
        <f t="shared" si="5"/>
        <v>0</v>
      </c>
      <c r="J42" s="307">
        <f t="shared" si="5"/>
        <v>0</v>
      </c>
      <c r="K42" s="307">
        <f t="shared" si="5"/>
        <v>0</v>
      </c>
      <c r="L42" s="307">
        <f t="shared" si="5"/>
        <v>0</v>
      </c>
      <c r="M42" s="307">
        <f t="shared" si="5"/>
        <v>0</v>
      </c>
      <c r="N42" s="308">
        <f t="shared" si="5"/>
        <v>0</v>
      </c>
      <c r="O42" s="211"/>
    </row>
    <row r="43" spans="1:15" x14ac:dyDescent="0.25">
      <c r="A43" s="211"/>
      <c r="B43" s="238" t="s">
        <v>475</v>
      </c>
      <c r="C43" s="238"/>
      <c r="D43" s="238"/>
      <c r="E43" s="238"/>
      <c r="F43" s="238"/>
      <c r="G43" s="306" t="e">
        <f>H43/'LIHTC Rents'!$D$16</f>
        <v>#DIV/0!</v>
      </c>
      <c r="H43" s="336">
        <v>0</v>
      </c>
      <c r="I43" s="307">
        <f t="shared" si="5"/>
        <v>0</v>
      </c>
      <c r="J43" s="307">
        <f t="shared" si="5"/>
        <v>0</v>
      </c>
      <c r="K43" s="307">
        <f t="shared" si="5"/>
        <v>0</v>
      </c>
      <c r="L43" s="307">
        <f t="shared" si="5"/>
        <v>0</v>
      </c>
      <c r="M43" s="307">
        <f t="shared" si="5"/>
        <v>0</v>
      </c>
      <c r="N43" s="308">
        <f t="shared" si="5"/>
        <v>0</v>
      </c>
      <c r="O43" s="211"/>
    </row>
    <row r="44" spans="1:15" ht="15.75" thickBot="1" x14ac:dyDescent="0.3">
      <c r="A44" s="211"/>
      <c r="B44" s="226" t="s">
        <v>149</v>
      </c>
      <c r="C44" s="226"/>
      <c r="D44" s="226"/>
      <c r="E44" s="226"/>
      <c r="F44" s="226"/>
      <c r="G44" s="309" t="e">
        <f>H44/'LIHTC Rents'!$D$16</f>
        <v>#DIV/0!</v>
      </c>
      <c r="H44" s="337">
        <v>0</v>
      </c>
      <c r="I44" s="307">
        <f t="shared" ref="I44:N44" si="6">H44*(1+$E$24)</f>
        <v>0</v>
      </c>
      <c r="J44" s="310">
        <f t="shared" si="6"/>
        <v>0</v>
      </c>
      <c r="K44" s="310">
        <f t="shared" si="6"/>
        <v>0</v>
      </c>
      <c r="L44" s="310">
        <f t="shared" si="6"/>
        <v>0</v>
      </c>
      <c r="M44" s="310">
        <f t="shared" si="6"/>
        <v>0</v>
      </c>
      <c r="N44" s="311">
        <f t="shared" si="6"/>
        <v>0</v>
      </c>
      <c r="O44" s="211"/>
    </row>
    <row r="45" spans="1:15" x14ac:dyDescent="0.25">
      <c r="A45" s="211"/>
      <c r="B45" s="239" t="s">
        <v>150</v>
      </c>
      <c r="C45" s="228"/>
      <c r="D45" s="211"/>
      <c r="E45" s="229"/>
      <c r="F45" s="211"/>
      <c r="G45" s="312" t="e">
        <f>SUM(G24:G44)</f>
        <v>#DIV/0!</v>
      </c>
      <c r="H45" s="313">
        <f>SUM(H24:H44)</f>
        <v>0</v>
      </c>
      <c r="I45" s="314">
        <f t="shared" ref="I45:N45" si="7">SUM(I24:I44)</f>
        <v>0</v>
      </c>
      <c r="J45" s="314">
        <f t="shared" si="7"/>
        <v>0</v>
      </c>
      <c r="K45" s="314">
        <f>SUM(K24:K44)</f>
        <v>0</v>
      </c>
      <c r="L45" s="314">
        <f t="shared" si="7"/>
        <v>0</v>
      </c>
      <c r="M45" s="314">
        <f t="shared" si="7"/>
        <v>0</v>
      </c>
      <c r="N45" s="315">
        <f t="shared" si="7"/>
        <v>0</v>
      </c>
      <c r="O45" s="211"/>
    </row>
    <row r="46" spans="1:15" ht="7.9" customHeight="1" x14ac:dyDescent="0.25">
      <c r="A46" s="211"/>
      <c r="B46" s="239"/>
      <c r="C46" s="228"/>
      <c r="D46" s="211"/>
      <c r="E46" s="240"/>
      <c r="F46" s="211"/>
      <c r="G46" s="316"/>
      <c r="H46" s="317"/>
      <c r="I46" s="318"/>
      <c r="J46" s="318"/>
      <c r="K46" s="318"/>
      <c r="L46" s="318"/>
      <c r="M46" s="318"/>
      <c r="N46" s="319"/>
      <c r="O46" s="211"/>
    </row>
    <row r="47" spans="1:15" x14ac:dyDescent="0.25">
      <c r="A47" s="211"/>
      <c r="B47" s="241" t="s">
        <v>151</v>
      </c>
      <c r="C47" s="242"/>
      <c r="D47" s="243"/>
      <c r="E47" s="243"/>
      <c r="F47" s="243"/>
      <c r="G47" s="320" t="e">
        <f>H47/'LIHTC Rents'!D16</f>
        <v>#DIV/0!</v>
      </c>
      <c r="H47" s="338">
        <v>0</v>
      </c>
      <c r="I47" s="307">
        <v>0</v>
      </c>
      <c r="J47" s="307">
        <v>0</v>
      </c>
      <c r="K47" s="307">
        <v>0</v>
      </c>
      <c r="L47" s="307">
        <v>0</v>
      </c>
      <c r="M47" s="307">
        <v>0</v>
      </c>
      <c r="N47" s="308">
        <v>0</v>
      </c>
      <c r="O47" s="211"/>
    </row>
    <row r="48" spans="1:15" x14ac:dyDescent="0.25">
      <c r="A48" s="211"/>
      <c r="B48" s="247" t="s">
        <v>152</v>
      </c>
      <c r="C48" s="248"/>
      <c r="D48" s="249"/>
      <c r="E48" s="249"/>
      <c r="F48" s="250"/>
      <c r="G48" s="321" t="e">
        <f>H48/'LIHTC Rents'!D16</f>
        <v>#DIV/0!</v>
      </c>
      <c r="H48" s="339">
        <v>0</v>
      </c>
      <c r="I48" s="310">
        <v>0</v>
      </c>
      <c r="J48" s="310">
        <v>0</v>
      </c>
      <c r="K48" s="310">
        <v>0</v>
      </c>
      <c r="L48" s="310">
        <v>0</v>
      </c>
      <c r="M48" s="310">
        <v>0</v>
      </c>
      <c r="N48" s="311">
        <v>0</v>
      </c>
      <c r="O48" s="211"/>
    </row>
    <row r="49" spans="1:15" ht="15.75" thickBot="1" x14ac:dyDescent="0.3">
      <c r="A49" s="211"/>
      <c r="B49" s="239" t="s">
        <v>153</v>
      </c>
      <c r="C49" s="228"/>
      <c r="D49" s="228"/>
      <c r="E49" s="228"/>
      <c r="F49" s="211"/>
      <c r="G49" s="322" t="e">
        <f>SUM(G47:G48)</f>
        <v>#DIV/0!</v>
      </c>
      <c r="H49" s="323">
        <f>SUM(H47:H48)</f>
        <v>0</v>
      </c>
      <c r="I49" s="324">
        <f t="shared" ref="I49:N49" si="8">SUM(I47:I48)</f>
        <v>0</v>
      </c>
      <c r="J49" s="324">
        <f t="shared" si="8"/>
        <v>0</v>
      </c>
      <c r="K49" s="324">
        <f t="shared" si="8"/>
        <v>0</v>
      </c>
      <c r="L49" s="324">
        <f t="shared" si="8"/>
        <v>0</v>
      </c>
      <c r="M49" s="324">
        <f t="shared" si="8"/>
        <v>0</v>
      </c>
      <c r="N49" s="325">
        <f t="shared" si="8"/>
        <v>0</v>
      </c>
      <c r="O49" s="211"/>
    </row>
    <row r="50" spans="1:15" ht="16.5" thickTop="1" thickBot="1" x14ac:dyDescent="0.3">
      <c r="A50" s="211"/>
      <c r="B50" s="234" t="s">
        <v>154</v>
      </c>
      <c r="C50" s="228"/>
      <c r="D50" s="211"/>
      <c r="E50" s="228"/>
      <c r="F50" s="254" t="s">
        <v>0</v>
      </c>
      <c r="G50" s="326" t="e">
        <f>G49+G45</f>
        <v>#DIV/0!</v>
      </c>
      <c r="H50" s="327">
        <f>H45+H49</f>
        <v>0</v>
      </c>
      <c r="I50" s="328">
        <f t="shared" ref="I50:N50" si="9">I45+I49</f>
        <v>0</v>
      </c>
      <c r="J50" s="328">
        <f t="shared" si="9"/>
        <v>0</v>
      </c>
      <c r="K50" s="328">
        <f t="shared" si="9"/>
        <v>0</v>
      </c>
      <c r="L50" s="328">
        <f t="shared" si="9"/>
        <v>0</v>
      </c>
      <c r="M50" s="328">
        <f t="shared" si="9"/>
        <v>0</v>
      </c>
      <c r="N50" s="329">
        <f t="shared" si="9"/>
        <v>0</v>
      </c>
      <c r="O50" s="211"/>
    </row>
    <row r="51" spans="1:15" ht="7.9" customHeight="1" thickBot="1" x14ac:dyDescent="0.3">
      <c r="A51" s="211"/>
      <c r="B51" s="228"/>
      <c r="C51" s="228"/>
      <c r="D51" s="228"/>
      <c r="E51" s="228"/>
      <c r="F51" s="228"/>
      <c r="G51" s="330"/>
      <c r="H51" s="331"/>
      <c r="I51" s="331"/>
      <c r="J51" s="331"/>
      <c r="K51" s="331"/>
      <c r="L51" s="331"/>
      <c r="M51" s="331"/>
      <c r="N51" s="331"/>
      <c r="O51" s="211"/>
    </row>
    <row r="52" spans="1:15" ht="15.75" thickBot="1" x14ac:dyDescent="0.3">
      <c r="A52" s="211"/>
      <c r="B52" s="234" t="s">
        <v>155</v>
      </c>
      <c r="C52" s="228"/>
      <c r="D52" s="228"/>
      <c r="E52" s="228"/>
      <c r="F52" s="228"/>
      <c r="G52" s="332" t="s">
        <v>0</v>
      </c>
      <c r="H52" s="333">
        <f>H20-H50</f>
        <v>0</v>
      </c>
      <c r="I52" s="334">
        <f t="shared" ref="I52:N52" si="10">I20-I50</f>
        <v>0</v>
      </c>
      <c r="J52" s="334">
        <f t="shared" si="10"/>
        <v>0</v>
      </c>
      <c r="K52" s="334">
        <f t="shared" si="10"/>
        <v>0</v>
      </c>
      <c r="L52" s="334">
        <f t="shared" si="10"/>
        <v>0</v>
      </c>
      <c r="M52" s="334">
        <f t="shared" si="10"/>
        <v>0</v>
      </c>
      <c r="N52" s="335">
        <f t="shared" si="10"/>
        <v>0</v>
      </c>
      <c r="O52" s="211"/>
    </row>
    <row r="53" spans="1:15" x14ac:dyDescent="0.25">
      <c r="A53" s="211"/>
      <c r="B53" s="234"/>
      <c r="C53" s="228"/>
      <c r="D53" s="228"/>
      <c r="E53" s="228"/>
      <c r="F53" s="228"/>
      <c r="G53" s="229"/>
      <c r="H53" s="255"/>
      <c r="I53" s="255"/>
      <c r="J53" s="255"/>
      <c r="K53" s="255"/>
      <c r="L53" s="255"/>
      <c r="M53" s="255"/>
      <c r="N53" s="255"/>
      <c r="O53" s="211"/>
    </row>
    <row r="54" spans="1:15" ht="15.75" thickBot="1" x14ac:dyDescent="0.3">
      <c r="A54" s="210"/>
      <c r="B54" s="624" t="s">
        <v>476</v>
      </c>
      <c r="C54" s="624"/>
      <c r="D54" s="624"/>
      <c r="E54" s="256"/>
      <c r="F54" s="256"/>
      <c r="G54" s="256"/>
      <c r="H54" s="256"/>
      <c r="I54" s="256"/>
      <c r="J54" s="256"/>
      <c r="K54" s="256"/>
      <c r="L54" s="256"/>
      <c r="M54" s="256"/>
      <c r="N54" s="256"/>
      <c r="O54" s="210"/>
    </row>
    <row r="55" spans="1:15" ht="15.75" thickBot="1" x14ac:dyDescent="0.3">
      <c r="A55" s="210"/>
      <c r="B55" s="404" t="s">
        <v>513</v>
      </c>
      <c r="C55" s="210"/>
      <c r="D55" s="210"/>
      <c r="E55" s="285"/>
      <c r="F55" s="646" t="s">
        <v>156</v>
      </c>
      <c r="G55" s="647"/>
      <c r="H55" s="214" t="s">
        <v>126</v>
      </c>
      <c r="I55" s="215" t="s">
        <v>127</v>
      </c>
      <c r="J55" s="215" t="s">
        <v>128</v>
      </c>
      <c r="K55" s="215" t="s">
        <v>129</v>
      </c>
      <c r="L55" s="215" t="s">
        <v>130</v>
      </c>
      <c r="M55" s="215" t="s">
        <v>131</v>
      </c>
      <c r="N55" s="216" t="s">
        <v>132</v>
      </c>
      <c r="O55" s="210"/>
    </row>
    <row r="56" spans="1:15" x14ac:dyDescent="0.25">
      <c r="A56" s="210"/>
      <c r="B56" s="609" t="s">
        <v>477</v>
      </c>
      <c r="C56" s="610"/>
      <c r="D56" s="610"/>
      <c r="E56" s="648"/>
      <c r="F56" s="649">
        <v>0</v>
      </c>
      <c r="G56" s="650"/>
      <c r="H56" s="340">
        <v>0</v>
      </c>
      <c r="I56" s="341">
        <v>0</v>
      </c>
      <c r="J56" s="341">
        <v>0</v>
      </c>
      <c r="K56" s="341">
        <v>0</v>
      </c>
      <c r="L56" s="341">
        <v>0</v>
      </c>
      <c r="M56" s="341">
        <v>0</v>
      </c>
      <c r="N56" s="342">
        <v>0</v>
      </c>
      <c r="O56" s="210"/>
    </row>
    <row r="57" spans="1:15" x14ac:dyDescent="0.25">
      <c r="A57" s="210"/>
      <c r="B57" s="612" t="s">
        <v>478</v>
      </c>
      <c r="C57" s="613"/>
      <c r="D57" s="613"/>
      <c r="E57" s="654"/>
      <c r="F57" s="655">
        <v>0</v>
      </c>
      <c r="G57" s="656"/>
      <c r="H57" s="299">
        <v>0</v>
      </c>
      <c r="I57" s="343">
        <v>0</v>
      </c>
      <c r="J57" s="343">
        <v>0</v>
      </c>
      <c r="K57" s="343">
        <v>0</v>
      </c>
      <c r="L57" s="343">
        <v>0</v>
      </c>
      <c r="M57" s="343">
        <v>0</v>
      </c>
      <c r="N57" s="344">
        <v>0</v>
      </c>
      <c r="O57" s="210"/>
    </row>
    <row r="58" spans="1:15" ht="15.75" thickBot="1" x14ac:dyDescent="0.3">
      <c r="A58" s="210"/>
      <c r="B58" s="638"/>
      <c r="C58" s="639"/>
      <c r="D58" s="639"/>
      <c r="E58" s="640"/>
      <c r="F58" s="641">
        <v>0</v>
      </c>
      <c r="G58" s="642"/>
      <c r="H58" s="345">
        <v>0</v>
      </c>
      <c r="I58" s="346">
        <v>0</v>
      </c>
      <c r="J58" s="346">
        <v>0</v>
      </c>
      <c r="K58" s="346">
        <v>0</v>
      </c>
      <c r="L58" s="346">
        <v>0</v>
      </c>
      <c r="M58" s="346">
        <v>0</v>
      </c>
      <c r="N58" s="347">
        <v>0</v>
      </c>
      <c r="O58" s="210"/>
    </row>
    <row r="59" spans="1:15" ht="16.5" thickTop="1" thickBot="1" x14ac:dyDescent="0.3">
      <c r="A59" s="210"/>
      <c r="B59" s="210"/>
      <c r="C59" s="210"/>
      <c r="D59" s="210"/>
      <c r="E59" s="625" t="s">
        <v>520</v>
      </c>
      <c r="F59" s="657"/>
      <c r="G59" s="658"/>
      <c r="H59" s="348">
        <f t="shared" ref="H59:N59" si="11">SUM(H56:H58)</f>
        <v>0</v>
      </c>
      <c r="I59" s="349">
        <f t="shared" si="11"/>
        <v>0</v>
      </c>
      <c r="J59" s="349">
        <f t="shared" si="11"/>
        <v>0</v>
      </c>
      <c r="K59" s="349">
        <f t="shared" si="11"/>
        <v>0</v>
      </c>
      <c r="L59" s="349">
        <f t="shared" si="11"/>
        <v>0</v>
      </c>
      <c r="M59" s="349">
        <f t="shared" si="11"/>
        <v>0</v>
      </c>
      <c r="N59" s="350">
        <f t="shared" si="11"/>
        <v>0</v>
      </c>
      <c r="O59" s="210"/>
    </row>
    <row r="60" spans="1:15" x14ac:dyDescent="0.25">
      <c r="A60" s="210"/>
      <c r="B60" s="210"/>
      <c r="C60" s="210"/>
      <c r="D60" s="210"/>
      <c r="E60" s="625" t="s">
        <v>482</v>
      </c>
      <c r="F60" s="625"/>
      <c r="G60" s="626"/>
      <c r="H60" s="351">
        <f t="shared" ref="H60:N60" si="12">H52-H59</f>
        <v>0</v>
      </c>
      <c r="I60" s="352">
        <f t="shared" si="12"/>
        <v>0</v>
      </c>
      <c r="J60" s="352">
        <f t="shared" si="12"/>
        <v>0</v>
      </c>
      <c r="K60" s="352">
        <f t="shared" si="12"/>
        <v>0</v>
      </c>
      <c r="L60" s="352">
        <f t="shared" si="12"/>
        <v>0</v>
      </c>
      <c r="M60" s="352">
        <f t="shared" si="12"/>
        <v>0</v>
      </c>
      <c r="N60" s="353">
        <f t="shared" si="12"/>
        <v>0</v>
      </c>
      <c r="O60" s="210"/>
    </row>
    <row r="61" spans="1:15" ht="15.75" thickBot="1" x14ac:dyDescent="0.3">
      <c r="A61" s="210"/>
      <c r="B61" s="210"/>
      <c r="C61" s="210"/>
      <c r="D61" s="210"/>
      <c r="E61" s="625" t="s">
        <v>521</v>
      </c>
      <c r="F61" s="625"/>
      <c r="G61" s="626"/>
      <c r="H61" s="354" t="e">
        <f t="shared" ref="H61:N61" si="13">H52/H59</f>
        <v>#DIV/0!</v>
      </c>
      <c r="I61" s="355" t="e">
        <f t="shared" si="13"/>
        <v>#DIV/0!</v>
      </c>
      <c r="J61" s="355" t="e">
        <f t="shared" si="13"/>
        <v>#DIV/0!</v>
      </c>
      <c r="K61" s="355" t="e">
        <f t="shared" si="13"/>
        <v>#DIV/0!</v>
      </c>
      <c r="L61" s="355" t="e">
        <f t="shared" si="13"/>
        <v>#DIV/0!</v>
      </c>
      <c r="M61" s="355" t="e">
        <f t="shared" si="13"/>
        <v>#DIV/0!</v>
      </c>
      <c r="N61" s="356" t="e">
        <f t="shared" si="13"/>
        <v>#DIV/0!</v>
      </c>
      <c r="O61" s="210"/>
    </row>
    <row r="62" spans="1:15" ht="7.9" customHeight="1" x14ac:dyDescent="0.25">
      <c r="A62" s="210"/>
      <c r="B62" s="210"/>
      <c r="C62" s="210"/>
      <c r="D62" s="210"/>
      <c r="E62" s="257"/>
      <c r="F62" s="257"/>
      <c r="G62" s="257"/>
      <c r="H62" s="405"/>
      <c r="I62" s="405"/>
      <c r="J62" s="405"/>
      <c r="K62" s="405"/>
      <c r="L62" s="405"/>
      <c r="M62" s="405"/>
      <c r="N62" s="405"/>
      <c r="O62" s="210"/>
    </row>
    <row r="63" spans="1:15" ht="7.9" customHeight="1" thickBot="1" x14ac:dyDescent="0.3">
      <c r="A63" s="210"/>
      <c r="B63" s="210"/>
      <c r="C63" s="210"/>
      <c r="D63" s="210"/>
      <c r="E63" s="257"/>
      <c r="F63" s="257"/>
      <c r="G63" s="257"/>
      <c r="H63" s="405"/>
      <c r="I63" s="405"/>
      <c r="J63" s="405"/>
      <c r="K63" s="405"/>
      <c r="L63" s="405"/>
      <c r="M63" s="405"/>
      <c r="N63" s="405"/>
      <c r="O63" s="210"/>
    </row>
    <row r="64" spans="1:15" ht="15.75" thickBot="1" x14ac:dyDescent="0.3">
      <c r="A64" s="210"/>
      <c r="B64" s="404" t="s">
        <v>514</v>
      </c>
      <c r="C64" s="406"/>
      <c r="D64" s="406"/>
      <c r="E64" s="407"/>
      <c r="F64" s="630" t="s">
        <v>156</v>
      </c>
      <c r="G64" s="631"/>
      <c r="H64" s="408" t="s">
        <v>126</v>
      </c>
      <c r="I64" s="409" t="s">
        <v>127</v>
      </c>
      <c r="J64" s="409" t="s">
        <v>128</v>
      </c>
      <c r="K64" s="409" t="s">
        <v>129</v>
      </c>
      <c r="L64" s="409" t="s">
        <v>130</v>
      </c>
      <c r="M64" s="409" t="s">
        <v>131</v>
      </c>
      <c r="N64" s="410" t="s">
        <v>132</v>
      </c>
      <c r="O64" s="210"/>
    </row>
    <row r="65" spans="1:15" x14ac:dyDescent="0.25">
      <c r="A65" s="210"/>
      <c r="B65" s="615" t="s">
        <v>479</v>
      </c>
      <c r="C65" s="616"/>
      <c r="D65" s="616"/>
      <c r="E65" s="632"/>
      <c r="F65" s="633">
        <v>0</v>
      </c>
      <c r="G65" s="634"/>
      <c r="H65" s="411">
        <v>0</v>
      </c>
      <c r="I65" s="412">
        <v>0</v>
      </c>
      <c r="J65" s="412">
        <v>0</v>
      </c>
      <c r="K65" s="412">
        <v>0</v>
      </c>
      <c r="L65" s="412">
        <v>0</v>
      </c>
      <c r="M65" s="412">
        <v>0</v>
      </c>
      <c r="N65" s="413">
        <v>0</v>
      </c>
      <c r="O65" s="210"/>
    </row>
    <row r="66" spans="1:15" x14ac:dyDescent="0.25">
      <c r="A66" s="210"/>
      <c r="B66" s="618" t="s">
        <v>480</v>
      </c>
      <c r="C66" s="619"/>
      <c r="D66" s="619"/>
      <c r="E66" s="635"/>
      <c r="F66" s="636">
        <v>0</v>
      </c>
      <c r="G66" s="637"/>
      <c r="H66" s="414">
        <v>0</v>
      </c>
      <c r="I66" s="415">
        <v>0</v>
      </c>
      <c r="J66" s="415">
        <v>0</v>
      </c>
      <c r="K66" s="415">
        <v>0</v>
      </c>
      <c r="L66" s="415">
        <v>0</v>
      </c>
      <c r="M66" s="415">
        <v>0</v>
      </c>
      <c r="N66" s="416">
        <v>0</v>
      </c>
      <c r="O66" s="210"/>
    </row>
    <row r="67" spans="1:15" x14ac:dyDescent="0.25">
      <c r="A67" s="210"/>
      <c r="B67" s="618" t="s">
        <v>481</v>
      </c>
      <c r="C67" s="619"/>
      <c r="D67" s="619"/>
      <c r="E67" s="635"/>
      <c r="F67" s="636">
        <v>0</v>
      </c>
      <c r="G67" s="637"/>
      <c r="H67" s="417">
        <v>0</v>
      </c>
      <c r="I67" s="418">
        <v>0</v>
      </c>
      <c r="J67" s="418">
        <v>0</v>
      </c>
      <c r="K67" s="418">
        <v>0</v>
      </c>
      <c r="L67" s="418">
        <v>0</v>
      </c>
      <c r="M67" s="418">
        <v>0</v>
      </c>
      <c r="N67" s="419">
        <v>0</v>
      </c>
      <c r="O67" s="210"/>
    </row>
    <row r="68" spans="1:15" x14ac:dyDescent="0.25">
      <c r="A68" s="210"/>
      <c r="B68" s="618" t="s">
        <v>515</v>
      </c>
      <c r="C68" s="619"/>
      <c r="D68" s="619"/>
      <c r="E68" s="635"/>
      <c r="F68" s="636">
        <v>0</v>
      </c>
      <c r="G68" s="637"/>
      <c r="H68" s="417">
        <v>0</v>
      </c>
      <c r="I68" s="418">
        <v>0</v>
      </c>
      <c r="J68" s="418">
        <v>0</v>
      </c>
      <c r="K68" s="418">
        <v>0</v>
      </c>
      <c r="L68" s="418">
        <v>0</v>
      </c>
      <c r="M68" s="418">
        <v>0</v>
      </c>
      <c r="N68" s="419">
        <v>0</v>
      </c>
      <c r="O68" s="210"/>
    </row>
    <row r="69" spans="1:15" x14ac:dyDescent="0.25">
      <c r="A69" s="210"/>
      <c r="B69" s="618" t="s">
        <v>516</v>
      </c>
      <c r="C69" s="619"/>
      <c r="D69" s="619"/>
      <c r="E69" s="635"/>
      <c r="F69" s="636">
        <v>0</v>
      </c>
      <c r="G69" s="637"/>
      <c r="H69" s="417">
        <v>0</v>
      </c>
      <c r="I69" s="418">
        <v>0</v>
      </c>
      <c r="J69" s="418">
        <v>0</v>
      </c>
      <c r="K69" s="418">
        <v>0</v>
      </c>
      <c r="L69" s="418">
        <v>0</v>
      </c>
      <c r="M69" s="418">
        <v>0</v>
      </c>
      <c r="N69" s="419">
        <v>0</v>
      </c>
      <c r="O69" s="210"/>
    </row>
    <row r="70" spans="1:15" ht="15.75" thickBot="1" x14ac:dyDescent="0.3">
      <c r="A70" s="210"/>
      <c r="B70" s="600"/>
      <c r="C70" s="601"/>
      <c r="D70" s="601"/>
      <c r="E70" s="603"/>
      <c r="F70" s="604">
        <v>0</v>
      </c>
      <c r="G70" s="605"/>
      <c r="H70" s="420">
        <v>0</v>
      </c>
      <c r="I70" s="421">
        <v>0</v>
      </c>
      <c r="J70" s="421">
        <v>0</v>
      </c>
      <c r="K70" s="421">
        <v>0</v>
      </c>
      <c r="L70" s="421">
        <v>0</v>
      </c>
      <c r="M70" s="421">
        <v>0</v>
      </c>
      <c r="N70" s="422">
        <v>0</v>
      </c>
      <c r="O70" s="210"/>
    </row>
    <row r="71" spans="1:15" ht="15.75" thickTop="1" x14ac:dyDescent="0.25">
      <c r="A71" s="210"/>
      <c r="B71" s="406"/>
      <c r="C71" s="406"/>
      <c r="D71" s="406"/>
      <c r="E71" s="606" t="s">
        <v>517</v>
      </c>
      <c r="F71" s="607"/>
      <c r="G71" s="608"/>
      <c r="H71" s="423">
        <f>SUM(H65:H70)</f>
        <v>0</v>
      </c>
      <c r="I71" s="424">
        <f t="shared" ref="I71:N71" si="14">SUM(I65:I70)</f>
        <v>0</v>
      </c>
      <c r="J71" s="424">
        <f t="shared" si="14"/>
        <v>0</v>
      </c>
      <c r="K71" s="424">
        <f t="shared" si="14"/>
        <v>0</v>
      </c>
      <c r="L71" s="424">
        <f t="shared" si="14"/>
        <v>0</v>
      </c>
      <c r="M71" s="424">
        <f t="shared" si="14"/>
        <v>0</v>
      </c>
      <c r="N71" s="425">
        <f t="shared" si="14"/>
        <v>0</v>
      </c>
      <c r="O71" s="210"/>
    </row>
    <row r="72" spans="1:15" ht="7.9" customHeight="1" thickBot="1" x14ac:dyDescent="0.3">
      <c r="A72" s="210"/>
      <c r="B72" s="406"/>
      <c r="C72" s="406"/>
      <c r="D72" s="406"/>
      <c r="E72" s="426"/>
      <c r="F72" s="426"/>
      <c r="G72" s="426"/>
      <c r="H72" s="427"/>
      <c r="I72" s="428"/>
      <c r="J72" s="429"/>
      <c r="K72" s="429"/>
      <c r="L72" s="429"/>
      <c r="M72" s="430"/>
      <c r="N72" s="427"/>
      <c r="O72" s="210"/>
    </row>
    <row r="73" spans="1:15" x14ac:dyDescent="0.25">
      <c r="A73" s="210"/>
      <c r="B73" s="406"/>
      <c r="C73" s="406"/>
      <c r="D73" s="406"/>
      <c r="E73" s="606" t="s">
        <v>518</v>
      </c>
      <c r="F73" s="606"/>
      <c r="G73" s="606"/>
      <c r="H73" s="434" t="e">
        <f>H52/(H59+H71)</f>
        <v>#DIV/0!</v>
      </c>
      <c r="I73" s="435" t="e">
        <f t="shared" ref="I73:N73" si="15">I52/(I59+I71)</f>
        <v>#DIV/0!</v>
      </c>
      <c r="J73" s="435" t="e">
        <f t="shared" si="15"/>
        <v>#DIV/0!</v>
      </c>
      <c r="K73" s="435" t="e">
        <f t="shared" si="15"/>
        <v>#DIV/0!</v>
      </c>
      <c r="L73" s="435" t="e">
        <f t="shared" si="15"/>
        <v>#DIV/0!</v>
      </c>
      <c r="M73" s="435" t="e">
        <f t="shared" si="15"/>
        <v>#DIV/0!</v>
      </c>
      <c r="N73" s="436" t="e">
        <f t="shared" si="15"/>
        <v>#DIV/0!</v>
      </c>
      <c r="O73" s="210"/>
    </row>
    <row r="74" spans="1:15" ht="15.75" thickBot="1" x14ac:dyDescent="0.3">
      <c r="A74" s="210"/>
      <c r="B74" s="406"/>
      <c r="C74" s="406"/>
      <c r="D74" s="406"/>
      <c r="E74" s="426"/>
      <c r="F74" s="426" t="s">
        <v>519</v>
      </c>
      <c r="G74" s="426"/>
      <c r="H74" s="431">
        <f>H60-H71</f>
        <v>0</v>
      </c>
      <c r="I74" s="432">
        <f t="shared" ref="I74:N74" si="16">I60-I71</f>
        <v>0</v>
      </c>
      <c r="J74" s="432">
        <f t="shared" si="16"/>
        <v>0</v>
      </c>
      <c r="K74" s="432">
        <f t="shared" si="16"/>
        <v>0</v>
      </c>
      <c r="L74" s="432">
        <f t="shared" si="16"/>
        <v>0</v>
      </c>
      <c r="M74" s="432">
        <f t="shared" si="16"/>
        <v>0</v>
      </c>
      <c r="N74" s="433">
        <f t="shared" si="16"/>
        <v>0</v>
      </c>
      <c r="O74" s="210"/>
    </row>
    <row r="75" spans="1:15" ht="15.75" thickBot="1" x14ac:dyDescent="0.3">
      <c r="A75" s="210"/>
      <c r="B75" s="258"/>
      <c r="C75" s="259"/>
      <c r="D75" s="258"/>
      <c r="E75" s="258"/>
      <c r="F75" s="258"/>
      <c r="G75" s="258"/>
      <c r="H75" s="260"/>
      <c r="I75" s="258"/>
      <c r="J75" s="258"/>
      <c r="K75" s="258"/>
      <c r="L75" s="258"/>
      <c r="M75" s="261"/>
      <c r="N75" s="262"/>
      <c r="O75" s="258"/>
    </row>
    <row r="76" spans="1:15" x14ac:dyDescent="0.25">
      <c r="A76" s="210"/>
      <c r="B76" s="263"/>
      <c r="C76" s="263"/>
      <c r="D76" s="263"/>
      <c r="E76" s="263"/>
      <c r="F76" s="263"/>
      <c r="G76" s="263"/>
      <c r="H76" s="263"/>
      <c r="I76" s="263"/>
      <c r="J76" s="263"/>
      <c r="K76" s="263"/>
      <c r="L76" s="263"/>
      <c r="M76" s="263"/>
      <c r="N76" s="263"/>
      <c r="O76" s="263"/>
    </row>
    <row r="77" spans="1:15" ht="15.75" thickBot="1" x14ac:dyDescent="0.3">
      <c r="A77" s="211"/>
      <c r="B77" s="382" t="s">
        <v>125</v>
      </c>
      <c r="C77" s="383"/>
      <c r="D77" s="384"/>
      <c r="E77" s="384"/>
      <c r="F77" s="384"/>
      <c r="G77" s="384"/>
      <c r="H77" s="383"/>
      <c r="I77" s="383"/>
      <c r="J77" s="383"/>
      <c r="K77" s="383"/>
      <c r="L77" s="383"/>
      <c r="M77" s="385"/>
      <c r="N77" s="383"/>
      <c r="O77" s="212"/>
    </row>
    <row r="78" spans="1:15" ht="15.75" thickBot="1" x14ac:dyDescent="0.3">
      <c r="A78" s="210"/>
      <c r="B78" s="285"/>
      <c r="C78" s="211"/>
      <c r="D78" s="210"/>
      <c r="E78" s="210"/>
      <c r="F78" s="210"/>
      <c r="G78" s="214" t="s">
        <v>157</v>
      </c>
      <c r="H78" s="215" t="s">
        <v>158</v>
      </c>
      <c r="I78" s="215" t="s">
        <v>159</v>
      </c>
      <c r="J78" s="215" t="s">
        <v>160</v>
      </c>
      <c r="K78" s="215" t="s">
        <v>161</v>
      </c>
      <c r="L78" s="215" t="s">
        <v>162</v>
      </c>
      <c r="M78" s="216" t="s">
        <v>163</v>
      </c>
      <c r="N78" s="216" t="s">
        <v>164</v>
      </c>
      <c r="O78" s="210"/>
    </row>
    <row r="79" spans="1:15" x14ac:dyDescent="0.25">
      <c r="A79" s="210"/>
      <c r="B79" s="217" t="s">
        <v>133</v>
      </c>
      <c r="C79" s="210"/>
      <c r="D79" s="210"/>
      <c r="F79" s="210"/>
      <c r="G79" s="273"/>
      <c r="H79" s="220"/>
      <c r="I79" s="220"/>
      <c r="J79" s="220"/>
      <c r="K79" s="220"/>
      <c r="L79" s="220"/>
      <c r="M79" s="220"/>
      <c r="N79" s="221"/>
      <c r="O79" s="210"/>
    </row>
    <row r="80" spans="1:15" x14ac:dyDescent="0.25">
      <c r="A80" s="210"/>
      <c r="B80" s="222" t="s">
        <v>170</v>
      </c>
      <c r="C80" s="210"/>
      <c r="D80" s="210"/>
      <c r="E80" s="210"/>
      <c r="F80" s="210"/>
      <c r="G80" s="357">
        <f>N14*(1+$F$14)</f>
        <v>0</v>
      </c>
      <c r="H80" s="358">
        <f t="shared" ref="H80:N80" si="17">G80*(1+$F$14)</f>
        <v>0</v>
      </c>
      <c r="I80" s="359">
        <f t="shared" si="17"/>
        <v>0</v>
      </c>
      <c r="J80" s="359">
        <f t="shared" si="17"/>
        <v>0</v>
      </c>
      <c r="K80" s="359">
        <f t="shared" si="17"/>
        <v>0</v>
      </c>
      <c r="L80" s="359">
        <f t="shared" si="17"/>
        <v>0</v>
      </c>
      <c r="M80" s="359">
        <f t="shared" si="17"/>
        <v>0</v>
      </c>
      <c r="N80" s="360">
        <f t="shared" si="17"/>
        <v>0</v>
      </c>
      <c r="O80" s="210"/>
    </row>
    <row r="81" spans="1:15" x14ac:dyDescent="0.25">
      <c r="A81" s="210"/>
      <c r="B81" s="222" t="s">
        <v>465</v>
      </c>
      <c r="C81" s="645" t="str">
        <f>C15</f>
        <v>Name of First "Other" Source</v>
      </c>
      <c r="D81" s="645"/>
      <c r="E81" s="645"/>
      <c r="F81" s="225"/>
      <c r="G81" s="299">
        <v>0</v>
      </c>
      <c r="H81" s="290">
        <v>0</v>
      </c>
      <c r="I81" s="291">
        <v>0</v>
      </c>
      <c r="J81" s="291">
        <v>0</v>
      </c>
      <c r="K81" s="291">
        <v>0</v>
      </c>
      <c r="L81" s="291">
        <v>0</v>
      </c>
      <c r="M81" s="291">
        <v>0</v>
      </c>
      <c r="N81" s="292">
        <v>0</v>
      </c>
      <c r="O81" s="210"/>
    </row>
    <row r="82" spans="1:15" x14ac:dyDescent="0.25">
      <c r="A82" s="210"/>
      <c r="B82" s="226" t="s">
        <v>465</v>
      </c>
      <c r="C82" s="621" t="str">
        <f>C16</f>
        <v>Name of Second "Other" Source</v>
      </c>
      <c r="D82" s="621"/>
      <c r="E82" s="621"/>
      <c r="F82" s="227"/>
      <c r="G82" s="293">
        <v>0</v>
      </c>
      <c r="H82" s="365">
        <v>0</v>
      </c>
      <c r="I82" s="294">
        <v>0</v>
      </c>
      <c r="J82" s="291">
        <v>0</v>
      </c>
      <c r="K82" s="291">
        <v>0</v>
      </c>
      <c r="L82" s="291">
        <v>0</v>
      </c>
      <c r="M82" s="291">
        <v>0</v>
      </c>
      <c r="N82" s="292">
        <v>0</v>
      </c>
      <c r="O82" s="210"/>
    </row>
    <row r="83" spans="1:15" x14ac:dyDescent="0.25">
      <c r="A83" s="210"/>
      <c r="B83" s="228" t="s">
        <v>134</v>
      </c>
      <c r="C83" s="285"/>
      <c r="D83" s="210"/>
      <c r="E83" s="210"/>
      <c r="F83" s="276" t="s">
        <v>0</v>
      </c>
      <c r="G83" s="295">
        <f>SUM(G80:G82)</f>
        <v>0</v>
      </c>
      <c r="H83" s="361">
        <f t="shared" ref="H83:N83" si="18">SUM(H80:H82)</f>
        <v>0</v>
      </c>
      <c r="I83" s="288">
        <f t="shared" si="18"/>
        <v>0</v>
      </c>
      <c r="J83" s="296">
        <f t="shared" si="18"/>
        <v>0</v>
      </c>
      <c r="K83" s="296">
        <f t="shared" si="18"/>
        <v>0</v>
      </c>
      <c r="L83" s="296">
        <f t="shared" si="18"/>
        <v>0</v>
      </c>
      <c r="M83" s="296">
        <f t="shared" si="18"/>
        <v>0</v>
      </c>
      <c r="N83" s="297">
        <f t="shared" si="18"/>
        <v>0</v>
      </c>
      <c r="O83" s="210"/>
    </row>
    <row r="84" spans="1:15" x14ac:dyDescent="0.25">
      <c r="A84" s="210"/>
      <c r="B84" s="217"/>
      <c r="C84" s="210"/>
      <c r="D84" s="210"/>
      <c r="E84" s="210"/>
      <c r="F84" s="230"/>
      <c r="G84" s="362"/>
      <c r="H84" s="622"/>
      <c r="I84" s="622"/>
      <c r="J84" s="622"/>
      <c r="K84" s="622"/>
      <c r="L84" s="622"/>
      <c r="M84" s="622"/>
      <c r="N84" s="623"/>
      <c r="O84" s="210"/>
    </row>
    <row r="85" spans="1:15" ht="15.75" thickBot="1" x14ac:dyDescent="0.3">
      <c r="A85" s="210"/>
      <c r="B85" s="231" t="s">
        <v>466</v>
      </c>
      <c r="C85" s="232"/>
      <c r="D85" s="232"/>
      <c r="E85" s="232"/>
      <c r="F85" s="264"/>
      <c r="G85" s="300">
        <f>G83*-($F$19)</f>
        <v>0</v>
      </c>
      <c r="H85" s="363">
        <f>H83*-($F$19)</f>
        <v>0</v>
      </c>
      <c r="I85" s="301">
        <f t="shared" ref="I85:N85" si="19">I83*-($F$19)</f>
        <v>0</v>
      </c>
      <c r="J85" s="301">
        <f t="shared" si="19"/>
        <v>0</v>
      </c>
      <c r="K85" s="301">
        <f t="shared" si="19"/>
        <v>0</v>
      </c>
      <c r="L85" s="301">
        <f t="shared" si="19"/>
        <v>0</v>
      </c>
      <c r="M85" s="301">
        <f t="shared" si="19"/>
        <v>0</v>
      </c>
      <c r="N85" s="302">
        <f t="shared" si="19"/>
        <v>0</v>
      </c>
      <c r="O85" s="210"/>
    </row>
    <row r="86" spans="1:15" ht="16.5" thickTop="1" thickBot="1" x14ac:dyDescent="0.3">
      <c r="A86" s="210"/>
      <c r="B86" s="234" t="s">
        <v>135</v>
      </c>
      <c r="C86" s="210"/>
      <c r="D86" s="210"/>
      <c r="E86" s="210"/>
      <c r="F86" s="276" t="s">
        <v>0</v>
      </c>
      <c r="G86" s="303">
        <f t="shared" ref="G86:N86" si="20">SUM(G83+G85)</f>
        <v>0</v>
      </c>
      <c r="H86" s="364">
        <f t="shared" si="20"/>
        <v>0</v>
      </c>
      <c r="I86" s="304">
        <f t="shared" si="20"/>
        <v>0</v>
      </c>
      <c r="J86" s="304">
        <f t="shared" si="20"/>
        <v>0</v>
      </c>
      <c r="K86" s="304">
        <f t="shared" si="20"/>
        <v>0</v>
      </c>
      <c r="L86" s="304">
        <f t="shared" si="20"/>
        <v>0</v>
      </c>
      <c r="M86" s="304">
        <f t="shared" si="20"/>
        <v>0</v>
      </c>
      <c r="N86" s="305">
        <f t="shared" si="20"/>
        <v>0</v>
      </c>
      <c r="O86" s="210"/>
    </row>
    <row r="87" spans="1:15" x14ac:dyDescent="0.25">
      <c r="A87" s="210"/>
      <c r="B87" s="210"/>
      <c r="C87" s="210"/>
      <c r="D87" s="210"/>
      <c r="E87" s="210"/>
      <c r="F87" s="210"/>
      <c r="G87" s="210"/>
      <c r="H87" s="210"/>
      <c r="I87" s="210"/>
      <c r="J87" s="210"/>
      <c r="K87" s="210"/>
      <c r="L87" s="210"/>
      <c r="M87" s="210"/>
      <c r="N87" s="210"/>
      <c r="O87" s="210"/>
    </row>
    <row r="88" spans="1:15" ht="15.75" thickBot="1" x14ac:dyDescent="0.3">
      <c r="A88" s="211"/>
      <c r="B88" s="382" t="s">
        <v>136</v>
      </c>
      <c r="C88" s="383"/>
      <c r="D88" s="383"/>
      <c r="E88" s="383"/>
      <c r="F88" s="383"/>
      <c r="G88" s="383"/>
      <c r="H88" s="383"/>
      <c r="I88" s="383"/>
      <c r="J88" s="383"/>
      <c r="K88" s="385"/>
      <c r="L88" s="383"/>
      <c r="M88" s="383"/>
      <c r="N88" s="383"/>
      <c r="O88" s="212"/>
    </row>
    <row r="89" spans="1:15" ht="15.75" thickBot="1" x14ac:dyDescent="0.3">
      <c r="A89" s="211"/>
      <c r="B89" s="217" t="s">
        <v>137</v>
      </c>
      <c r="C89" s="211"/>
      <c r="D89" s="228"/>
      <c r="E89" s="228"/>
      <c r="F89" s="211"/>
      <c r="G89" s="214" t="s">
        <v>157</v>
      </c>
      <c r="H89" s="215" t="s">
        <v>158</v>
      </c>
      <c r="I89" s="215" t="s">
        <v>159</v>
      </c>
      <c r="J89" s="215" t="s">
        <v>160</v>
      </c>
      <c r="K89" s="215" t="s">
        <v>161</v>
      </c>
      <c r="L89" s="215" t="s">
        <v>162</v>
      </c>
      <c r="M89" s="216" t="s">
        <v>163</v>
      </c>
      <c r="N89" s="216" t="s">
        <v>164</v>
      </c>
      <c r="O89" s="211"/>
    </row>
    <row r="90" spans="1:15" x14ac:dyDescent="0.25">
      <c r="A90" s="211"/>
      <c r="B90" s="237" t="s">
        <v>144</v>
      </c>
      <c r="C90" s="237"/>
      <c r="D90" s="237"/>
      <c r="E90" s="237"/>
      <c r="F90" s="237"/>
      <c r="G90" s="366">
        <f t="shared" ref="G90:G110" si="21">N24*(1+$E$24)</f>
        <v>0</v>
      </c>
      <c r="H90" s="367">
        <f>G90*(1+$E$24)</f>
        <v>0</v>
      </c>
      <c r="I90" s="367">
        <f t="shared" ref="I90:N90" si="22">H90*(1+$E$24)</f>
        <v>0</v>
      </c>
      <c r="J90" s="367">
        <f t="shared" si="22"/>
        <v>0</v>
      </c>
      <c r="K90" s="367">
        <f t="shared" si="22"/>
        <v>0</v>
      </c>
      <c r="L90" s="367">
        <f t="shared" si="22"/>
        <v>0</v>
      </c>
      <c r="M90" s="367">
        <f t="shared" si="22"/>
        <v>0</v>
      </c>
      <c r="N90" s="368">
        <f t="shared" si="22"/>
        <v>0</v>
      </c>
      <c r="O90" s="211"/>
    </row>
    <row r="91" spans="1:15" x14ac:dyDescent="0.25">
      <c r="A91" s="211"/>
      <c r="B91" s="238" t="s">
        <v>143</v>
      </c>
      <c r="C91" s="238"/>
      <c r="D91" s="238"/>
      <c r="E91" s="238"/>
      <c r="F91" s="238"/>
      <c r="G91" s="369">
        <f t="shared" si="21"/>
        <v>0</v>
      </c>
      <c r="H91" s="367">
        <f t="shared" ref="H91:N110" si="23">G91*(1+$E$24)</f>
        <v>0</v>
      </c>
      <c r="I91" s="367">
        <f t="shared" si="23"/>
        <v>0</v>
      </c>
      <c r="J91" s="367">
        <f t="shared" si="23"/>
        <v>0</v>
      </c>
      <c r="K91" s="367">
        <f t="shared" si="23"/>
        <v>0</v>
      </c>
      <c r="L91" s="367">
        <f t="shared" si="23"/>
        <v>0</v>
      </c>
      <c r="M91" s="367">
        <f t="shared" si="23"/>
        <v>0</v>
      </c>
      <c r="N91" s="368">
        <f t="shared" si="23"/>
        <v>0</v>
      </c>
      <c r="O91" s="211"/>
    </row>
    <row r="92" spans="1:15" x14ac:dyDescent="0.25">
      <c r="A92" s="211"/>
      <c r="B92" s="238" t="s">
        <v>146</v>
      </c>
      <c r="C92" s="238"/>
      <c r="D92" s="238"/>
      <c r="E92" s="238"/>
      <c r="F92" s="238"/>
      <c r="G92" s="369">
        <f t="shared" si="21"/>
        <v>0</v>
      </c>
      <c r="H92" s="367">
        <f t="shared" si="23"/>
        <v>0</v>
      </c>
      <c r="I92" s="367">
        <f t="shared" si="23"/>
        <v>0</v>
      </c>
      <c r="J92" s="367">
        <f t="shared" si="23"/>
        <v>0</v>
      </c>
      <c r="K92" s="367">
        <f t="shared" si="23"/>
        <v>0</v>
      </c>
      <c r="L92" s="367">
        <f t="shared" si="23"/>
        <v>0</v>
      </c>
      <c r="M92" s="367">
        <f t="shared" si="23"/>
        <v>0</v>
      </c>
      <c r="N92" s="368">
        <f t="shared" si="23"/>
        <v>0</v>
      </c>
      <c r="O92" s="211"/>
    </row>
    <row r="93" spans="1:15" x14ac:dyDescent="0.25">
      <c r="A93" s="211"/>
      <c r="B93" s="238" t="s">
        <v>467</v>
      </c>
      <c r="C93" s="238"/>
      <c r="D93" s="238"/>
      <c r="E93" s="238"/>
      <c r="F93" s="238"/>
      <c r="G93" s="369">
        <f t="shared" si="21"/>
        <v>0</v>
      </c>
      <c r="H93" s="367">
        <f t="shared" si="23"/>
        <v>0</v>
      </c>
      <c r="I93" s="367">
        <f t="shared" si="23"/>
        <v>0</v>
      </c>
      <c r="J93" s="367">
        <f t="shared" si="23"/>
        <v>0</v>
      </c>
      <c r="K93" s="367">
        <f t="shared" si="23"/>
        <v>0</v>
      </c>
      <c r="L93" s="367">
        <f t="shared" si="23"/>
        <v>0</v>
      </c>
      <c r="M93" s="367">
        <f t="shared" si="23"/>
        <v>0</v>
      </c>
      <c r="N93" s="368">
        <f t="shared" si="23"/>
        <v>0</v>
      </c>
      <c r="O93" s="211"/>
    </row>
    <row r="94" spans="1:15" x14ac:dyDescent="0.25">
      <c r="A94" s="211"/>
      <c r="B94" s="238" t="s">
        <v>145</v>
      </c>
      <c r="C94" s="238"/>
      <c r="D94" s="238"/>
      <c r="E94" s="238"/>
      <c r="F94" s="238"/>
      <c r="G94" s="369">
        <f t="shared" si="21"/>
        <v>0</v>
      </c>
      <c r="H94" s="367">
        <f t="shared" si="23"/>
        <v>0</v>
      </c>
      <c r="I94" s="367">
        <f t="shared" si="23"/>
        <v>0</v>
      </c>
      <c r="J94" s="367">
        <f t="shared" si="23"/>
        <v>0</v>
      </c>
      <c r="K94" s="367">
        <f t="shared" si="23"/>
        <v>0</v>
      </c>
      <c r="L94" s="367">
        <f t="shared" si="23"/>
        <v>0</v>
      </c>
      <c r="M94" s="367">
        <f t="shared" si="23"/>
        <v>0</v>
      </c>
      <c r="N94" s="368">
        <f t="shared" si="23"/>
        <v>0</v>
      </c>
      <c r="O94" s="211"/>
    </row>
    <row r="95" spans="1:15" x14ac:dyDescent="0.25">
      <c r="A95" s="211"/>
      <c r="B95" s="238" t="s">
        <v>148</v>
      </c>
      <c r="C95" s="238"/>
      <c r="D95" s="238"/>
      <c r="E95" s="238"/>
      <c r="F95" s="238"/>
      <c r="G95" s="369">
        <f t="shared" si="21"/>
        <v>0</v>
      </c>
      <c r="H95" s="367">
        <f t="shared" si="23"/>
        <v>0</v>
      </c>
      <c r="I95" s="367">
        <f t="shared" si="23"/>
        <v>0</v>
      </c>
      <c r="J95" s="367">
        <f t="shared" si="23"/>
        <v>0</v>
      </c>
      <c r="K95" s="367">
        <f t="shared" si="23"/>
        <v>0</v>
      </c>
      <c r="L95" s="367">
        <f t="shared" si="23"/>
        <v>0</v>
      </c>
      <c r="M95" s="367">
        <f t="shared" si="23"/>
        <v>0</v>
      </c>
      <c r="N95" s="368">
        <f t="shared" si="23"/>
        <v>0</v>
      </c>
      <c r="O95" s="211"/>
    </row>
    <row r="96" spans="1:15" x14ac:dyDescent="0.25">
      <c r="A96" s="211"/>
      <c r="B96" s="238" t="s">
        <v>147</v>
      </c>
      <c r="C96" s="238"/>
      <c r="D96" s="238"/>
      <c r="E96" s="238"/>
      <c r="F96" s="238"/>
      <c r="G96" s="369">
        <f t="shared" si="21"/>
        <v>0</v>
      </c>
      <c r="H96" s="367">
        <f t="shared" si="23"/>
        <v>0</v>
      </c>
      <c r="I96" s="367">
        <f t="shared" si="23"/>
        <v>0</v>
      </c>
      <c r="J96" s="367">
        <f t="shared" si="23"/>
        <v>0</v>
      </c>
      <c r="K96" s="367">
        <f t="shared" si="23"/>
        <v>0</v>
      </c>
      <c r="L96" s="367">
        <f t="shared" si="23"/>
        <v>0</v>
      </c>
      <c r="M96" s="367">
        <f t="shared" si="23"/>
        <v>0</v>
      </c>
      <c r="N96" s="368">
        <f t="shared" si="23"/>
        <v>0</v>
      </c>
      <c r="O96" s="211"/>
    </row>
    <row r="97" spans="1:15" x14ac:dyDescent="0.25">
      <c r="A97" s="211"/>
      <c r="B97" s="238" t="s">
        <v>468</v>
      </c>
      <c r="C97" s="238"/>
      <c r="D97" s="238"/>
      <c r="E97" s="238"/>
      <c r="F97" s="238"/>
      <c r="G97" s="369">
        <f t="shared" si="21"/>
        <v>0</v>
      </c>
      <c r="H97" s="367">
        <f t="shared" si="23"/>
        <v>0</v>
      </c>
      <c r="I97" s="367">
        <f t="shared" si="23"/>
        <v>0</v>
      </c>
      <c r="J97" s="367">
        <f t="shared" si="23"/>
        <v>0</v>
      </c>
      <c r="K97" s="367">
        <f t="shared" si="23"/>
        <v>0</v>
      </c>
      <c r="L97" s="367">
        <f t="shared" si="23"/>
        <v>0</v>
      </c>
      <c r="M97" s="367">
        <f t="shared" si="23"/>
        <v>0</v>
      </c>
      <c r="N97" s="368">
        <f t="shared" si="23"/>
        <v>0</v>
      </c>
      <c r="O97" s="211"/>
    </row>
    <row r="98" spans="1:15" x14ac:dyDescent="0.25">
      <c r="A98" s="211"/>
      <c r="B98" s="238" t="s">
        <v>142</v>
      </c>
      <c r="C98" s="238"/>
      <c r="D98" s="238"/>
      <c r="E98" s="238"/>
      <c r="F98" s="238"/>
      <c r="G98" s="369">
        <f t="shared" si="21"/>
        <v>0</v>
      </c>
      <c r="H98" s="367">
        <f t="shared" si="23"/>
        <v>0</v>
      </c>
      <c r="I98" s="367">
        <f t="shared" si="23"/>
        <v>0</v>
      </c>
      <c r="J98" s="367">
        <f t="shared" si="23"/>
        <v>0</v>
      </c>
      <c r="K98" s="367">
        <f t="shared" si="23"/>
        <v>0</v>
      </c>
      <c r="L98" s="367">
        <f t="shared" si="23"/>
        <v>0</v>
      </c>
      <c r="M98" s="367">
        <f t="shared" si="23"/>
        <v>0</v>
      </c>
      <c r="N98" s="368">
        <f t="shared" si="23"/>
        <v>0</v>
      </c>
      <c r="O98" s="211"/>
    </row>
    <row r="99" spans="1:15" x14ac:dyDescent="0.25">
      <c r="A99" s="211"/>
      <c r="B99" s="238" t="s">
        <v>469</v>
      </c>
      <c r="C99" s="238"/>
      <c r="D99" s="238"/>
      <c r="E99" s="238"/>
      <c r="F99" s="238"/>
      <c r="G99" s="369">
        <f t="shared" si="21"/>
        <v>0</v>
      </c>
      <c r="H99" s="367">
        <f t="shared" si="23"/>
        <v>0</v>
      </c>
      <c r="I99" s="367">
        <f t="shared" si="23"/>
        <v>0</v>
      </c>
      <c r="J99" s="367">
        <f t="shared" si="23"/>
        <v>0</v>
      </c>
      <c r="K99" s="367">
        <f t="shared" si="23"/>
        <v>0</v>
      </c>
      <c r="L99" s="367">
        <f t="shared" si="23"/>
        <v>0</v>
      </c>
      <c r="M99" s="367">
        <f t="shared" si="23"/>
        <v>0</v>
      </c>
      <c r="N99" s="368">
        <f t="shared" si="23"/>
        <v>0</v>
      </c>
      <c r="O99" s="211"/>
    </row>
    <row r="100" spans="1:15" x14ac:dyDescent="0.25">
      <c r="A100" s="211"/>
      <c r="B100" s="238" t="s">
        <v>141</v>
      </c>
      <c r="C100" s="238"/>
      <c r="D100" s="238"/>
      <c r="E100" s="238"/>
      <c r="F100" s="238"/>
      <c r="G100" s="369">
        <f t="shared" si="21"/>
        <v>0</v>
      </c>
      <c r="H100" s="367">
        <f t="shared" si="23"/>
        <v>0</v>
      </c>
      <c r="I100" s="367">
        <f t="shared" si="23"/>
        <v>0</v>
      </c>
      <c r="J100" s="367">
        <f t="shared" si="23"/>
        <v>0</v>
      </c>
      <c r="K100" s="367">
        <f t="shared" si="23"/>
        <v>0</v>
      </c>
      <c r="L100" s="367">
        <f t="shared" si="23"/>
        <v>0</v>
      </c>
      <c r="M100" s="367">
        <f t="shared" si="23"/>
        <v>0</v>
      </c>
      <c r="N100" s="368">
        <f t="shared" si="23"/>
        <v>0</v>
      </c>
      <c r="O100" s="211"/>
    </row>
    <row r="101" spans="1:15" x14ac:dyDescent="0.25">
      <c r="A101" s="211"/>
      <c r="B101" s="238" t="s">
        <v>470</v>
      </c>
      <c r="C101" s="238"/>
      <c r="D101" s="238"/>
      <c r="E101" s="238"/>
      <c r="F101" s="238"/>
      <c r="G101" s="369">
        <f t="shared" si="21"/>
        <v>0</v>
      </c>
      <c r="H101" s="367">
        <f t="shared" si="23"/>
        <v>0</v>
      </c>
      <c r="I101" s="367">
        <f t="shared" si="23"/>
        <v>0</v>
      </c>
      <c r="J101" s="367">
        <f t="shared" si="23"/>
        <v>0</v>
      </c>
      <c r="K101" s="367">
        <f t="shared" si="23"/>
        <v>0</v>
      </c>
      <c r="L101" s="367">
        <f t="shared" si="23"/>
        <v>0</v>
      </c>
      <c r="M101" s="367">
        <f t="shared" si="23"/>
        <v>0</v>
      </c>
      <c r="N101" s="368">
        <f t="shared" si="23"/>
        <v>0</v>
      </c>
      <c r="O101" s="211"/>
    </row>
    <row r="102" spans="1:15" x14ac:dyDescent="0.25">
      <c r="A102" s="211"/>
      <c r="B102" s="238" t="s">
        <v>471</v>
      </c>
      <c r="C102" s="238"/>
      <c r="D102" s="238"/>
      <c r="E102" s="238"/>
      <c r="F102" s="238"/>
      <c r="G102" s="369">
        <f t="shared" si="21"/>
        <v>0</v>
      </c>
      <c r="H102" s="367">
        <f t="shared" si="23"/>
        <v>0</v>
      </c>
      <c r="I102" s="367">
        <f t="shared" si="23"/>
        <v>0</v>
      </c>
      <c r="J102" s="367">
        <f t="shared" si="23"/>
        <v>0</v>
      </c>
      <c r="K102" s="367">
        <f t="shared" si="23"/>
        <v>0</v>
      </c>
      <c r="L102" s="367">
        <f t="shared" si="23"/>
        <v>0</v>
      </c>
      <c r="M102" s="367">
        <f t="shared" si="23"/>
        <v>0</v>
      </c>
      <c r="N102" s="368">
        <f t="shared" si="23"/>
        <v>0</v>
      </c>
      <c r="O102" s="211"/>
    </row>
    <row r="103" spans="1:15" x14ac:dyDescent="0.25">
      <c r="A103" s="211"/>
      <c r="B103" s="238" t="s">
        <v>472</v>
      </c>
      <c r="C103" s="238"/>
      <c r="D103" s="238"/>
      <c r="E103" s="238"/>
      <c r="F103" s="238"/>
      <c r="G103" s="369">
        <f t="shared" si="21"/>
        <v>0</v>
      </c>
      <c r="H103" s="367">
        <f t="shared" si="23"/>
        <v>0</v>
      </c>
      <c r="I103" s="367">
        <f t="shared" si="23"/>
        <v>0</v>
      </c>
      <c r="J103" s="367">
        <f t="shared" si="23"/>
        <v>0</v>
      </c>
      <c r="K103" s="367">
        <f t="shared" si="23"/>
        <v>0</v>
      </c>
      <c r="L103" s="367">
        <f t="shared" si="23"/>
        <v>0</v>
      </c>
      <c r="M103" s="367">
        <f t="shared" si="23"/>
        <v>0</v>
      </c>
      <c r="N103" s="368">
        <f t="shared" si="23"/>
        <v>0</v>
      </c>
      <c r="O103" s="211"/>
    </row>
    <row r="104" spans="1:15" x14ac:dyDescent="0.25">
      <c r="A104" s="211"/>
      <c r="B104" s="238" t="s">
        <v>473</v>
      </c>
      <c r="C104" s="238"/>
      <c r="D104" s="238"/>
      <c r="E104" s="238"/>
      <c r="F104" s="238"/>
      <c r="G104" s="369">
        <f t="shared" si="21"/>
        <v>0</v>
      </c>
      <c r="H104" s="367">
        <f t="shared" si="23"/>
        <v>0</v>
      </c>
      <c r="I104" s="367">
        <f t="shared" si="23"/>
        <v>0</v>
      </c>
      <c r="J104" s="367">
        <f t="shared" si="23"/>
        <v>0</v>
      </c>
      <c r="K104" s="367">
        <f t="shared" si="23"/>
        <v>0</v>
      </c>
      <c r="L104" s="367">
        <f t="shared" si="23"/>
        <v>0</v>
      </c>
      <c r="M104" s="367">
        <f t="shared" si="23"/>
        <v>0</v>
      </c>
      <c r="N104" s="368">
        <f t="shared" si="23"/>
        <v>0</v>
      </c>
      <c r="O104" s="211"/>
    </row>
    <row r="105" spans="1:15" x14ac:dyDescent="0.25">
      <c r="A105" s="211"/>
      <c r="B105" s="238" t="s">
        <v>139</v>
      </c>
      <c r="C105" s="238"/>
      <c r="D105" s="238"/>
      <c r="E105" s="238"/>
      <c r="F105" s="238"/>
      <c r="G105" s="369">
        <f t="shared" si="21"/>
        <v>0</v>
      </c>
      <c r="H105" s="367">
        <f t="shared" si="23"/>
        <v>0</v>
      </c>
      <c r="I105" s="367">
        <f t="shared" si="23"/>
        <v>0</v>
      </c>
      <c r="J105" s="367">
        <f t="shared" si="23"/>
        <v>0</v>
      </c>
      <c r="K105" s="367">
        <f t="shared" si="23"/>
        <v>0</v>
      </c>
      <c r="L105" s="367">
        <f t="shared" si="23"/>
        <v>0</v>
      </c>
      <c r="M105" s="367">
        <f t="shared" si="23"/>
        <v>0</v>
      </c>
      <c r="N105" s="368">
        <f t="shared" si="23"/>
        <v>0</v>
      </c>
      <c r="O105" s="211"/>
    </row>
    <row r="106" spans="1:15" x14ac:dyDescent="0.25">
      <c r="A106" s="211"/>
      <c r="B106" s="238" t="s">
        <v>140</v>
      </c>
      <c r="C106" s="238"/>
      <c r="D106" s="238"/>
      <c r="E106" s="238"/>
      <c r="F106" s="238"/>
      <c r="G106" s="369">
        <f t="shared" si="21"/>
        <v>0</v>
      </c>
      <c r="H106" s="367">
        <f t="shared" si="23"/>
        <v>0</v>
      </c>
      <c r="I106" s="367">
        <f t="shared" si="23"/>
        <v>0</v>
      </c>
      <c r="J106" s="367">
        <f t="shared" si="23"/>
        <v>0</v>
      </c>
      <c r="K106" s="367">
        <f t="shared" si="23"/>
        <v>0</v>
      </c>
      <c r="L106" s="367">
        <f t="shared" si="23"/>
        <v>0</v>
      </c>
      <c r="M106" s="367">
        <f t="shared" si="23"/>
        <v>0</v>
      </c>
      <c r="N106" s="368">
        <f t="shared" si="23"/>
        <v>0</v>
      </c>
      <c r="O106" s="211"/>
    </row>
    <row r="107" spans="1:15" x14ac:dyDescent="0.25">
      <c r="A107" s="211"/>
      <c r="B107" s="238" t="s">
        <v>138</v>
      </c>
      <c r="C107" s="238"/>
      <c r="D107" s="238"/>
      <c r="E107" s="238"/>
      <c r="F107" s="238"/>
      <c r="G107" s="369">
        <f t="shared" si="21"/>
        <v>0</v>
      </c>
      <c r="H107" s="367">
        <f t="shared" si="23"/>
        <v>0</v>
      </c>
      <c r="I107" s="367">
        <f t="shared" si="23"/>
        <v>0</v>
      </c>
      <c r="J107" s="367">
        <f t="shared" si="23"/>
        <v>0</v>
      </c>
      <c r="K107" s="367">
        <f t="shared" si="23"/>
        <v>0</v>
      </c>
      <c r="L107" s="367">
        <f t="shared" si="23"/>
        <v>0</v>
      </c>
      <c r="M107" s="367">
        <f t="shared" si="23"/>
        <v>0</v>
      </c>
      <c r="N107" s="368">
        <f t="shared" si="23"/>
        <v>0</v>
      </c>
      <c r="O107" s="277"/>
    </row>
    <row r="108" spans="1:15" x14ac:dyDescent="0.25">
      <c r="A108" s="211"/>
      <c r="B108" s="238" t="s">
        <v>474</v>
      </c>
      <c r="C108" s="238"/>
      <c r="D108" s="238"/>
      <c r="E108" s="238"/>
      <c r="F108" s="238"/>
      <c r="G108" s="369">
        <f t="shared" si="21"/>
        <v>0</v>
      </c>
      <c r="H108" s="367">
        <f t="shared" si="23"/>
        <v>0</v>
      </c>
      <c r="I108" s="367">
        <f t="shared" si="23"/>
        <v>0</v>
      </c>
      <c r="J108" s="367">
        <f t="shared" si="23"/>
        <v>0</v>
      </c>
      <c r="K108" s="367">
        <f t="shared" si="23"/>
        <v>0</v>
      </c>
      <c r="L108" s="367">
        <f t="shared" si="23"/>
        <v>0</v>
      </c>
      <c r="M108" s="367">
        <f t="shared" si="23"/>
        <v>0</v>
      </c>
      <c r="N108" s="368">
        <f t="shared" si="23"/>
        <v>0</v>
      </c>
      <c r="O108" s="211"/>
    </row>
    <row r="109" spans="1:15" x14ac:dyDescent="0.25">
      <c r="A109" s="211"/>
      <c r="B109" s="238" t="s">
        <v>475</v>
      </c>
      <c r="C109" s="238"/>
      <c r="D109" s="238"/>
      <c r="E109" s="238"/>
      <c r="F109" s="238"/>
      <c r="G109" s="369">
        <f t="shared" si="21"/>
        <v>0</v>
      </c>
      <c r="H109" s="367">
        <f t="shared" si="23"/>
        <v>0</v>
      </c>
      <c r="I109" s="367">
        <f t="shared" si="23"/>
        <v>0</v>
      </c>
      <c r="J109" s="367">
        <f t="shared" si="23"/>
        <v>0</v>
      </c>
      <c r="K109" s="367">
        <f t="shared" si="23"/>
        <v>0</v>
      </c>
      <c r="L109" s="367">
        <f t="shared" si="23"/>
        <v>0</v>
      </c>
      <c r="M109" s="367">
        <f t="shared" si="23"/>
        <v>0</v>
      </c>
      <c r="N109" s="368">
        <f t="shared" si="23"/>
        <v>0</v>
      </c>
      <c r="O109" s="211"/>
    </row>
    <row r="110" spans="1:15" x14ac:dyDescent="0.25">
      <c r="A110" s="211"/>
      <c r="B110" s="226" t="s">
        <v>149</v>
      </c>
      <c r="C110" s="226"/>
      <c r="D110" s="226"/>
      <c r="E110" s="226"/>
      <c r="F110" s="226"/>
      <c r="G110" s="370">
        <f t="shared" si="21"/>
        <v>0</v>
      </c>
      <c r="H110" s="367">
        <f t="shared" si="23"/>
        <v>0</v>
      </c>
      <c r="I110" s="367">
        <f t="shared" si="23"/>
        <v>0</v>
      </c>
      <c r="J110" s="367">
        <f t="shared" si="23"/>
        <v>0</v>
      </c>
      <c r="K110" s="367">
        <f t="shared" si="23"/>
        <v>0</v>
      </c>
      <c r="L110" s="367">
        <f t="shared" si="23"/>
        <v>0</v>
      </c>
      <c r="M110" s="367">
        <f t="shared" si="23"/>
        <v>0</v>
      </c>
      <c r="N110" s="368">
        <f t="shared" si="23"/>
        <v>0</v>
      </c>
      <c r="O110" s="211"/>
    </row>
    <row r="111" spans="1:15" x14ac:dyDescent="0.25">
      <c r="A111" s="211"/>
      <c r="B111" s="239" t="s">
        <v>150</v>
      </c>
      <c r="C111" s="228"/>
      <c r="D111" s="211"/>
      <c r="E111" s="229"/>
      <c r="F111" s="211"/>
      <c r="G111" s="371">
        <f t="shared" ref="G111:N111" si="24">SUM(G90:G110)</f>
        <v>0</v>
      </c>
      <c r="H111" s="372">
        <f t="shared" si="24"/>
        <v>0</v>
      </c>
      <c r="I111" s="314">
        <f t="shared" si="24"/>
        <v>0</v>
      </c>
      <c r="J111" s="314">
        <f t="shared" si="24"/>
        <v>0</v>
      </c>
      <c r="K111" s="314">
        <f t="shared" si="24"/>
        <v>0</v>
      </c>
      <c r="L111" s="314">
        <f t="shared" si="24"/>
        <v>0</v>
      </c>
      <c r="M111" s="314">
        <f t="shared" si="24"/>
        <v>0</v>
      </c>
      <c r="N111" s="315">
        <f t="shared" si="24"/>
        <v>0</v>
      </c>
      <c r="O111" s="211"/>
    </row>
    <row r="112" spans="1:15" ht="7.9" customHeight="1" x14ac:dyDescent="0.25">
      <c r="A112" s="211"/>
      <c r="B112" s="239"/>
      <c r="C112" s="228"/>
      <c r="D112" s="211"/>
      <c r="E112" s="240"/>
      <c r="F112" s="211"/>
      <c r="G112" s="627"/>
      <c r="H112" s="628"/>
      <c r="I112" s="628"/>
      <c r="J112" s="628"/>
      <c r="K112" s="628"/>
      <c r="L112" s="628"/>
      <c r="M112" s="628"/>
      <c r="N112" s="629"/>
      <c r="O112" s="211"/>
    </row>
    <row r="113" spans="1:15" x14ac:dyDescent="0.25">
      <c r="A113" s="211"/>
      <c r="B113" s="241" t="s">
        <v>151</v>
      </c>
      <c r="C113" s="242"/>
      <c r="D113" s="243"/>
      <c r="E113" s="243"/>
      <c r="F113" s="243"/>
      <c r="G113" s="244">
        <v>0</v>
      </c>
      <c r="H113" s="265">
        <v>0</v>
      </c>
      <c r="I113" s="245">
        <v>0</v>
      </c>
      <c r="J113" s="245">
        <v>0</v>
      </c>
      <c r="K113" s="245">
        <v>0</v>
      </c>
      <c r="L113" s="245">
        <v>0</v>
      </c>
      <c r="M113" s="245">
        <v>0</v>
      </c>
      <c r="N113" s="246">
        <v>0</v>
      </c>
      <c r="O113" s="211"/>
    </row>
    <row r="114" spans="1:15" x14ac:dyDescent="0.25">
      <c r="A114" s="211"/>
      <c r="B114" s="247" t="s">
        <v>152</v>
      </c>
      <c r="C114" s="248"/>
      <c r="D114" s="249"/>
      <c r="E114" s="249"/>
      <c r="F114" s="250"/>
      <c r="G114" s="251">
        <v>0</v>
      </c>
      <c r="H114" s="266">
        <v>0</v>
      </c>
      <c r="I114" s="252">
        <v>0</v>
      </c>
      <c r="J114" s="252">
        <v>0</v>
      </c>
      <c r="K114" s="252">
        <v>0</v>
      </c>
      <c r="L114" s="252">
        <v>0</v>
      </c>
      <c r="M114" s="252">
        <v>0</v>
      </c>
      <c r="N114" s="253">
        <v>0</v>
      </c>
      <c r="O114" s="211"/>
    </row>
    <row r="115" spans="1:15" ht="15.75" thickBot="1" x14ac:dyDescent="0.3">
      <c r="A115" s="211"/>
      <c r="B115" s="270" t="s">
        <v>153</v>
      </c>
      <c r="C115" s="271"/>
      <c r="D115" s="271"/>
      <c r="E115" s="271"/>
      <c r="F115" s="272"/>
      <c r="G115" s="373">
        <f>SUM(G113:G114)</f>
        <v>0</v>
      </c>
      <c r="H115" s="374">
        <f>SUM(H113:H114)</f>
        <v>0</v>
      </c>
      <c r="I115" s="375">
        <f t="shared" ref="I115:N115" si="25">SUM(I113:I114)</f>
        <v>0</v>
      </c>
      <c r="J115" s="375">
        <f t="shared" si="25"/>
        <v>0</v>
      </c>
      <c r="K115" s="375">
        <f t="shared" si="25"/>
        <v>0</v>
      </c>
      <c r="L115" s="375">
        <f t="shared" si="25"/>
        <v>0</v>
      </c>
      <c r="M115" s="375">
        <f>SUM(M113:M114)</f>
        <v>0</v>
      </c>
      <c r="N115" s="376">
        <f t="shared" si="25"/>
        <v>0</v>
      </c>
      <c r="O115" s="211"/>
    </row>
    <row r="116" spans="1:15" ht="16.5" thickTop="1" thickBot="1" x14ac:dyDescent="0.3">
      <c r="A116" s="211"/>
      <c r="B116" s="234" t="s">
        <v>154</v>
      </c>
      <c r="C116" s="228"/>
      <c r="D116" s="211"/>
      <c r="E116" s="228"/>
      <c r="F116" s="254" t="s">
        <v>0</v>
      </c>
      <c r="G116" s="377">
        <f>G115+G111</f>
        <v>0</v>
      </c>
      <c r="H116" s="378">
        <f t="shared" ref="H116:N116" si="26">H111+H115</f>
        <v>0</v>
      </c>
      <c r="I116" s="379">
        <f t="shared" si="26"/>
        <v>0</v>
      </c>
      <c r="J116" s="379">
        <f t="shared" si="26"/>
        <v>0</v>
      </c>
      <c r="K116" s="379">
        <f t="shared" si="26"/>
        <v>0</v>
      </c>
      <c r="L116" s="379">
        <f t="shared" si="26"/>
        <v>0</v>
      </c>
      <c r="M116" s="379">
        <f t="shared" si="26"/>
        <v>0</v>
      </c>
      <c r="N116" s="380">
        <f t="shared" si="26"/>
        <v>0</v>
      </c>
      <c r="O116" s="211"/>
    </row>
    <row r="117" spans="1:15" ht="15.75" thickBot="1" x14ac:dyDescent="0.3">
      <c r="A117" s="211"/>
      <c r="B117" s="228"/>
      <c r="C117" s="228"/>
      <c r="D117" s="228"/>
      <c r="E117" s="228"/>
      <c r="F117" s="228"/>
      <c r="G117" s="330"/>
      <c r="H117" s="331"/>
      <c r="I117" s="331"/>
      <c r="J117" s="331"/>
      <c r="K117" s="331"/>
      <c r="L117" s="331"/>
      <c r="M117" s="331"/>
      <c r="N117" s="331"/>
      <c r="O117" s="211"/>
    </row>
    <row r="118" spans="1:15" ht="15.75" thickBot="1" x14ac:dyDescent="0.3">
      <c r="A118" s="211"/>
      <c r="B118" s="234" t="s">
        <v>155</v>
      </c>
      <c r="C118" s="228"/>
      <c r="D118" s="228"/>
      <c r="E118" s="228"/>
      <c r="F118" s="254" t="s">
        <v>0</v>
      </c>
      <c r="G118" s="333">
        <f>G86-G116</f>
        <v>0</v>
      </c>
      <c r="H118" s="381">
        <f t="shared" ref="H118:N118" si="27">H86-H116</f>
        <v>0</v>
      </c>
      <c r="I118" s="334">
        <f t="shared" si="27"/>
        <v>0</v>
      </c>
      <c r="J118" s="334">
        <f t="shared" si="27"/>
        <v>0</v>
      </c>
      <c r="K118" s="334">
        <f t="shared" si="27"/>
        <v>0</v>
      </c>
      <c r="L118" s="334">
        <f t="shared" si="27"/>
        <v>0</v>
      </c>
      <c r="M118" s="334">
        <f t="shared" si="27"/>
        <v>0</v>
      </c>
      <c r="N118" s="335">
        <f t="shared" si="27"/>
        <v>0</v>
      </c>
      <c r="O118" s="211"/>
    </row>
    <row r="119" spans="1:15" x14ac:dyDescent="0.25">
      <c r="A119" s="211"/>
      <c r="B119" s="234"/>
      <c r="C119" s="228"/>
      <c r="D119" s="228"/>
      <c r="E119" s="228"/>
      <c r="F119" s="228"/>
      <c r="G119" s="229"/>
      <c r="H119" s="255"/>
      <c r="I119" s="255"/>
      <c r="J119" s="255"/>
      <c r="K119" s="255"/>
      <c r="L119" s="255"/>
      <c r="M119" s="255"/>
      <c r="N119" s="255"/>
      <c r="O119" s="211"/>
    </row>
    <row r="120" spans="1:15" ht="15.75" thickBot="1" x14ac:dyDescent="0.3">
      <c r="A120" s="210"/>
      <c r="B120" s="624" t="s">
        <v>476</v>
      </c>
      <c r="C120" s="624"/>
      <c r="D120" s="624"/>
      <c r="E120" s="256"/>
      <c r="F120" s="256"/>
      <c r="G120" s="256"/>
      <c r="H120" s="256"/>
      <c r="I120" s="256"/>
      <c r="J120" s="256"/>
      <c r="K120" s="256"/>
      <c r="L120" s="256"/>
      <c r="M120" s="256"/>
      <c r="N120" s="256"/>
      <c r="O120" s="210"/>
    </row>
    <row r="121" spans="1:15" ht="15.75" thickBot="1" x14ac:dyDescent="0.3">
      <c r="A121" s="210"/>
      <c r="B121" s="449" t="s">
        <v>513</v>
      </c>
      <c r="C121" s="210"/>
      <c r="D121" s="210"/>
      <c r="E121" s="285"/>
      <c r="F121" s="274"/>
      <c r="G121" s="214" t="s">
        <v>157</v>
      </c>
      <c r="H121" s="215" t="s">
        <v>158</v>
      </c>
      <c r="I121" s="215" t="s">
        <v>159</v>
      </c>
      <c r="J121" s="215" t="s">
        <v>160</v>
      </c>
      <c r="K121" s="215" t="s">
        <v>161</v>
      </c>
      <c r="L121" s="215" t="s">
        <v>162</v>
      </c>
      <c r="M121" s="216" t="s">
        <v>163</v>
      </c>
      <c r="N121" s="216" t="s">
        <v>164</v>
      </c>
      <c r="O121" s="210"/>
    </row>
    <row r="122" spans="1:15" x14ac:dyDescent="0.25">
      <c r="A122" s="210"/>
      <c r="B122" s="609" t="s">
        <v>477</v>
      </c>
      <c r="C122" s="610"/>
      <c r="D122" s="610"/>
      <c r="E122" s="610"/>
      <c r="F122" s="611"/>
      <c r="G122" s="340">
        <v>0</v>
      </c>
      <c r="H122" s="386">
        <v>0</v>
      </c>
      <c r="I122" s="341">
        <v>0</v>
      </c>
      <c r="J122" s="341">
        <v>0</v>
      </c>
      <c r="K122" s="341">
        <v>0</v>
      </c>
      <c r="L122" s="341">
        <v>0</v>
      </c>
      <c r="M122" s="341">
        <v>0</v>
      </c>
      <c r="N122" s="342">
        <v>0</v>
      </c>
      <c r="O122" s="210"/>
    </row>
    <row r="123" spans="1:15" x14ac:dyDescent="0.25">
      <c r="A123" s="210"/>
      <c r="B123" s="612" t="s">
        <v>478</v>
      </c>
      <c r="C123" s="613"/>
      <c r="D123" s="613"/>
      <c r="E123" s="613"/>
      <c r="F123" s="614"/>
      <c r="G123" s="299">
        <v>0</v>
      </c>
      <c r="H123" s="290">
        <v>0</v>
      </c>
      <c r="I123" s="343">
        <v>0</v>
      </c>
      <c r="J123" s="343">
        <v>0</v>
      </c>
      <c r="K123" s="343">
        <v>0</v>
      </c>
      <c r="L123" s="343">
        <v>0</v>
      </c>
      <c r="M123" s="343">
        <v>0</v>
      </c>
      <c r="N123" s="344">
        <v>0</v>
      </c>
      <c r="O123" s="210"/>
    </row>
    <row r="124" spans="1:15" ht="15.75" thickBot="1" x14ac:dyDescent="0.3">
      <c r="A124" s="210"/>
      <c r="B124" s="638"/>
      <c r="C124" s="639"/>
      <c r="D124" s="639"/>
      <c r="E124" s="639"/>
      <c r="F124" s="643"/>
      <c r="G124" s="345">
        <v>0</v>
      </c>
      <c r="H124" s="387">
        <v>0</v>
      </c>
      <c r="I124" s="346">
        <v>0</v>
      </c>
      <c r="J124" s="346">
        <v>0</v>
      </c>
      <c r="K124" s="346">
        <v>0</v>
      </c>
      <c r="L124" s="346">
        <v>0</v>
      </c>
      <c r="M124" s="346">
        <v>0</v>
      </c>
      <c r="N124" s="347">
        <v>0</v>
      </c>
      <c r="O124" s="210"/>
    </row>
    <row r="125" spans="1:15" ht="16.5" thickTop="1" thickBot="1" x14ac:dyDescent="0.3">
      <c r="A125" s="210"/>
      <c r="B125" s="210"/>
      <c r="C125" s="210"/>
      <c r="D125" s="210"/>
      <c r="E125" s="426" t="s">
        <v>520</v>
      </c>
      <c r="F125" s="257"/>
      <c r="G125" s="388">
        <f t="shared" ref="G125:N125" si="28">SUM(G122:G124)</f>
        <v>0</v>
      </c>
      <c r="H125" s="389">
        <f t="shared" si="28"/>
        <v>0</v>
      </c>
      <c r="I125" s="390">
        <f t="shared" si="28"/>
        <v>0</v>
      </c>
      <c r="J125" s="390">
        <f t="shared" si="28"/>
        <v>0</v>
      </c>
      <c r="K125" s="390">
        <f t="shared" si="28"/>
        <v>0</v>
      </c>
      <c r="L125" s="390">
        <f t="shared" si="28"/>
        <v>0</v>
      </c>
      <c r="M125" s="390">
        <f t="shared" si="28"/>
        <v>0</v>
      </c>
      <c r="N125" s="391">
        <f t="shared" si="28"/>
        <v>0</v>
      </c>
      <c r="O125" s="210"/>
    </row>
    <row r="126" spans="1:15" x14ac:dyDescent="0.25">
      <c r="A126" s="210"/>
      <c r="B126" s="210"/>
      <c r="C126" s="210"/>
      <c r="D126" s="210"/>
      <c r="E126" s="426" t="s">
        <v>482</v>
      </c>
      <c r="F126" s="257"/>
      <c r="G126" s="392">
        <f t="shared" ref="G126:N126" si="29">G118-G125</f>
        <v>0</v>
      </c>
      <c r="H126" s="393">
        <f t="shared" si="29"/>
        <v>0</v>
      </c>
      <c r="I126" s="394">
        <f t="shared" si="29"/>
        <v>0</v>
      </c>
      <c r="J126" s="394">
        <f t="shared" si="29"/>
        <v>0</v>
      </c>
      <c r="K126" s="394">
        <f t="shared" si="29"/>
        <v>0</v>
      </c>
      <c r="L126" s="394">
        <f t="shared" si="29"/>
        <v>0</v>
      </c>
      <c r="M126" s="394">
        <f t="shared" si="29"/>
        <v>0</v>
      </c>
      <c r="N126" s="395">
        <f t="shared" si="29"/>
        <v>0</v>
      </c>
      <c r="O126" s="210"/>
    </row>
    <row r="127" spans="1:15" ht="15.75" thickBot="1" x14ac:dyDescent="0.3">
      <c r="A127" s="210"/>
      <c r="B127" s="210"/>
      <c r="C127" s="210"/>
      <c r="D127" s="210"/>
      <c r="E127" s="426" t="s">
        <v>521</v>
      </c>
      <c r="F127" s="257"/>
      <c r="G127" s="396" t="e">
        <f t="shared" ref="G127:N127" si="30">G118/G125</f>
        <v>#DIV/0!</v>
      </c>
      <c r="H127" s="397" t="e">
        <f t="shared" si="30"/>
        <v>#DIV/0!</v>
      </c>
      <c r="I127" s="398" t="e">
        <f t="shared" si="30"/>
        <v>#DIV/0!</v>
      </c>
      <c r="J127" s="398" t="e">
        <f t="shared" si="30"/>
        <v>#DIV/0!</v>
      </c>
      <c r="K127" s="398" t="e">
        <f t="shared" si="30"/>
        <v>#DIV/0!</v>
      </c>
      <c r="L127" s="398" t="e">
        <f t="shared" si="30"/>
        <v>#DIV/0!</v>
      </c>
      <c r="M127" s="398" t="e">
        <f t="shared" si="30"/>
        <v>#DIV/0!</v>
      </c>
      <c r="N127" s="399" t="e">
        <f t="shared" si="30"/>
        <v>#DIV/0!</v>
      </c>
      <c r="O127" s="210"/>
    </row>
    <row r="128" spans="1:15" ht="15.75" thickBot="1" x14ac:dyDescent="0.3">
      <c r="A128" s="210"/>
      <c r="B128" s="210"/>
      <c r="C128" s="217"/>
      <c r="D128" s="210"/>
      <c r="E128" s="210"/>
      <c r="F128" s="210"/>
      <c r="G128" s="210"/>
      <c r="H128" s="210"/>
      <c r="I128" s="210"/>
      <c r="J128" s="210"/>
      <c r="K128" s="210"/>
      <c r="L128" s="210"/>
      <c r="M128" s="210"/>
      <c r="N128" s="210"/>
      <c r="O128" s="210"/>
    </row>
    <row r="129" spans="1:14" ht="15.75" thickBot="1" x14ac:dyDescent="0.3">
      <c r="A129" s="406"/>
      <c r="B129" s="404" t="s">
        <v>514</v>
      </c>
      <c r="C129" s="406"/>
      <c r="D129" s="406"/>
      <c r="E129" s="407"/>
      <c r="F129" s="437"/>
      <c r="G129" s="408" t="s">
        <v>157</v>
      </c>
      <c r="H129" s="409" t="s">
        <v>158</v>
      </c>
      <c r="I129" s="409" t="s">
        <v>159</v>
      </c>
      <c r="J129" s="409" t="s">
        <v>160</v>
      </c>
      <c r="K129" s="409" t="s">
        <v>161</v>
      </c>
      <c r="L129" s="409" t="s">
        <v>162</v>
      </c>
      <c r="M129" s="410" t="s">
        <v>163</v>
      </c>
      <c r="N129" s="410" t="s">
        <v>164</v>
      </c>
    </row>
    <row r="130" spans="1:14" x14ac:dyDescent="0.25">
      <c r="A130" s="406"/>
      <c r="B130" s="615" t="s">
        <v>479</v>
      </c>
      <c r="C130" s="616"/>
      <c r="D130" s="616"/>
      <c r="E130" s="616"/>
      <c r="F130" s="617"/>
      <c r="G130" s="411">
        <v>0</v>
      </c>
      <c r="H130" s="438">
        <v>0</v>
      </c>
      <c r="I130" s="412">
        <v>0</v>
      </c>
      <c r="J130" s="412">
        <v>0</v>
      </c>
      <c r="K130" s="412">
        <v>0</v>
      </c>
      <c r="L130" s="412">
        <v>0</v>
      </c>
      <c r="M130" s="412">
        <v>0</v>
      </c>
      <c r="N130" s="413">
        <v>0</v>
      </c>
    </row>
    <row r="131" spans="1:14" x14ac:dyDescent="0.25">
      <c r="A131" s="406"/>
      <c r="B131" s="618" t="s">
        <v>480</v>
      </c>
      <c r="C131" s="619"/>
      <c r="D131" s="619"/>
      <c r="E131" s="619"/>
      <c r="F131" s="620"/>
      <c r="G131" s="414">
        <v>0</v>
      </c>
      <c r="H131" s="439">
        <v>0</v>
      </c>
      <c r="I131" s="415">
        <v>0</v>
      </c>
      <c r="J131" s="415">
        <v>0</v>
      </c>
      <c r="K131" s="415">
        <v>0</v>
      </c>
      <c r="L131" s="415">
        <v>0</v>
      </c>
      <c r="M131" s="415">
        <v>0</v>
      </c>
      <c r="N131" s="416">
        <v>0</v>
      </c>
    </row>
    <row r="132" spans="1:14" x14ac:dyDescent="0.25">
      <c r="A132" s="406"/>
      <c r="B132" s="618" t="s">
        <v>481</v>
      </c>
      <c r="C132" s="619"/>
      <c r="D132" s="619"/>
      <c r="E132" s="619"/>
      <c r="F132" s="620"/>
      <c r="G132" s="417">
        <v>0</v>
      </c>
      <c r="H132" s="440">
        <v>0</v>
      </c>
      <c r="I132" s="418">
        <v>0</v>
      </c>
      <c r="J132" s="418">
        <v>0</v>
      </c>
      <c r="K132" s="418">
        <v>0</v>
      </c>
      <c r="L132" s="418">
        <v>0</v>
      </c>
      <c r="M132" s="418">
        <v>0</v>
      </c>
      <c r="N132" s="419">
        <v>0</v>
      </c>
    </row>
    <row r="133" spans="1:14" x14ac:dyDescent="0.25">
      <c r="A133" s="406"/>
      <c r="B133" s="618" t="s">
        <v>515</v>
      </c>
      <c r="C133" s="619"/>
      <c r="D133" s="619"/>
      <c r="E133" s="619"/>
      <c r="F133" s="620"/>
      <c r="G133" s="417">
        <v>0</v>
      </c>
      <c r="H133" s="440">
        <v>0</v>
      </c>
      <c r="I133" s="418">
        <v>0</v>
      </c>
      <c r="J133" s="418">
        <v>0</v>
      </c>
      <c r="K133" s="418">
        <v>0</v>
      </c>
      <c r="L133" s="418">
        <v>0</v>
      </c>
      <c r="M133" s="418">
        <v>0</v>
      </c>
      <c r="N133" s="419">
        <v>0</v>
      </c>
    </row>
    <row r="134" spans="1:14" x14ac:dyDescent="0.25">
      <c r="A134" s="406"/>
      <c r="B134" s="618" t="s">
        <v>516</v>
      </c>
      <c r="C134" s="619"/>
      <c r="D134" s="619"/>
      <c r="E134" s="619"/>
      <c r="F134" s="620"/>
      <c r="G134" s="417">
        <v>0</v>
      </c>
      <c r="H134" s="440">
        <v>0</v>
      </c>
      <c r="I134" s="418">
        <v>0</v>
      </c>
      <c r="J134" s="418">
        <v>0</v>
      </c>
      <c r="K134" s="418">
        <v>0</v>
      </c>
      <c r="L134" s="418">
        <v>0</v>
      </c>
      <c r="M134" s="418">
        <v>0</v>
      </c>
      <c r="N134" s="419">
        <v>0</v>
      </c>
    </row>
    <row r="135" spans="1:14" ht="15.75" thickBot="1" x14ac:dyDescent="0.3">
      <c r="A135" s="406"/>
      <c r="B135" s="600"/>
      <c r="C135" s="601"/>
      <c r="D135" s="601"/>
      <c r="E135" s="601"/>
      <c r="F135" s="602"/>
      <c r="G135" s="420">
        <v>0</v>
      </c>
      <c r="H135" s="441">
        <v>0</v>
      </c>
      <c r="I135" s="421">
        <v>0</v>
      </c>
      <c r="J135" s="421">
        <v>0</v>
      </c>
      <c r="K135" s="421">
        <v>0</v>
      </c>
      <c r="L135" s="421">
        <v>0</v>
      </c>
      <c r="M135" s="421">
        <v>0</v>
      </c>
      <c r="N135" s="422">
        <v>0</v>
      </c>
    </row>
    <row r="136" spans="1:14" ht="16.5" thickTop="1" thickBot="1" x14ac:dyDescent="0.3">
      <c r="A136" s="406"/>
      <c r="B136" s="406"/>
      <c r="C136" s="406"/>
      <c r="D136" s="406"/>
      <c r="E136" s="426" t="s">
        <v>522</v>
      </c>
      <c r="F136" s="426"/>
      <c r="G136" s="442">
        <f>SUM(G130:G135)</f>
        <v>0</v>
      </c>
      <c r="H136" s="443">
        <f>SUM(H130:H135)</f>
        <v>0</v>
      </c>
      <c r="I136" s="444">
        <f t="shared" ref="I136:N136" si="31">SUM(I130:I135)</f>
        <v>0</v>
      </c>
      <c r="J136" s="444">
        <f t="shared" si="31"/>
        <v>0</v>
      </c>
      <c r="K136" s="444">
        <f t="shared" si="31"/>
        <v>0</v>
      </c>
      <c r="L136" s="444">
        <f t="shared" si="31"/>
        <v>0</v>
      </c>
      <c r="M136" s="444">
        <f t="shared" si="31"/>
        <v>0</v>
      </c>
      <c r="N136" s="445">
        <f t="shared" si="31"/>
        <v>0</v>
      </c>
    </row>
    <row r="137" spans="1:14" x14ac:dyDescent="0.25">
      <c r="A137" s="406"/>
      <c r="B137" s="406"/>
      <c r="C137" s="406"/>
      <c r="D137" s="406"/>
      <c r="E137" s="426"/>
      <c r="F137" s="426"/>
      <c r="G137" s="446"/>
      <c r="H137" s="446"/>
      <c r="I137" s="446"/>
      <c r="J137" s="446"/>
      <c r="K137" s="446"/>
      <c r="L137" s="446"/>
      <c r="M137" s="446"/>
      <c r="N137" s="446"/>
    </row>
    <row r="138" spans="1:14" x14ac:dyDescent="0.25">
      <c r="A138" s="406"/>
      <c r="B138" s="406"/>
      <c r="C138" s="406"/>
      <c r="D138" s="406"/>
      <c r="E138" s="426" t="s">
        <v>523</v>
      </c>
      <c r="F138" s="426"/>
      <c r="G138" s="450" t="e">
        <f>G118/(G125+G136)</f>
        <v>#DIV/0!</v>
      </c>
      <c r="H138" s="450" t="e">
        <f t="shared" ref="H138:N138" si="32">H118/(H125+H136)</f>
        <v>#DIV/0!</v>
      </c>
      <c r="I138" s="450" t="e">
        <f t="shared" si="32"/>
        <v>#DIV/0!</v>
      </c>
      <c r="J138" s="450" t="e">
        <f t="shared" si="32"/>
        <v>#DIV/0!</v>
      </c>
      <c r="K138" s="450" t="e">
        <f t="shared" si="32"/>
        <v>#DIV/0!</v>
      </c>
      <c r="L138" s="450" t="e">
        <f t="shared" si="32"/>
        <v>#DIV/0!</v>
      </c>
      <c r="M138" s="450" t="e">
        <f t="shared" si="32"/>
        <v>#DIV/0!</v>
      </c>
      <c r="N138" s="450" t="e">
        <f t="shared" si="32"/>
        <v>#DIV/0!</v>
      </c>
    </row>
    <row r="139" spans="1:14" x14ac:dyDescent="0.25">
      <c r="A139" s="447"/>
      <c r="B139" s="447"/>
      <c r="C139" s="447"/>
      <c r="D139" s="447"/>
      <c r="E139" s="426" t="s">
        <v>519</v>
      </c>
      <c r="F139" s="447"/>
      <c r="G139" s="448">
        <f>G126-G136</f>
        <v>0</v>
      </c>
      <c r="H139" s="448">
        <f>H126-H136</f>
        <v>0</v>
      </c>
      <c r="I139" s="448">
        <f t="shared" ref="I139:N139" si="33">I126-I136</f>
        <v>0</v>
      </c>
      <c r="J139" s="448">
        <f t="shared" si="33"/>
        <v>0</v>
      </c>
      <c r="K139" s="448">
        <f t="shared" si="33"/>
        <v>0</v>
      </c>
      <c r="L139" s="448">
        <f t="shared" si="33"/>
        <v>0</v>
      </c>
      <c r="M139" s="448">
        <f t="shared" si="33"/>
        <v>0</v>
      </c>
      <c r="N139" s="448">
        <f t="shared" si="33"/>
        <v>0</v>
      </c>
    </row>
  </sheetData>
  <mergeCells count="44">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&amp;L2020 WSHFC 9% Addendum&amp;R&amp;A, &amp;P</oddFooter>
  </headerFooter>
  <rowBreaks count="1" manualBreakCount="1">
    <brk id="75" max="16383" man="1"/>
  </rowBreaks>
  <ignoredErrors>
    <ignoredError sqref="H90:N110 I24:N4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
  <sheetViews>
    <sheetView zoomScaleNormal="100" workbookViewId="0"/>
  </sheetViews>
  <sheetFormatPr defaultRowHeight="15" x14ac:dyDescent="0.25"/>
  <cols>
    <col min="1" max="1" width="12.85546875" bestFit="1" customWidth="1"/>
    <col min="2" max="2" width="34.7109375" bestFit="1" customWidth="1"/>
    <col min="3" max="3" width="33.7109375" bestFit="1" customWidth="1"/>
    <col min="4" max="4" width="27.28515625" bestFit="1" customWidth="1"/>
    <col min="5" max="5" width="26.5703125" bestFit="1" customWidth="1"/>
    <col min="6" max="6" width="33.28515625" bestFit="1" customWidth="1"/>
    <col min="7" max="7" width="26.5703125" bestFit="1" customWidth="1"/>
    <col min="8" max="8" width="33.28515625" style="471" bestFit="1" customWidth="1"/>
    <col min="9" max="9" width="26.5703125" bestFit="1" customWidth="1"/>
    <col min="10" max="10" width="33.28515625" bestFit="1" customWidth="1"/>
    <col min="11" max="11" width="17.5703125" bestFit="1" customWidth="1"/>
    <col min="12" max="12" width="24.28515625" bestFit="1" customWidth="1"/>
    <col min="13" max="13" width="17.5703125" bestFit="1" customWidth="1"/>
    <col min="14" max="14" width="24.28515625" bestFit="1" customWidth="1"/>
    <col min="15" max="15" width="17.5703125" bestFit="1" customWidth="1"/>
    <col min="16" max="16" width="24.28515625" bestFit="1" customWidth="1"/>
    <col min="17" max="17" width="17.5703125" bestFit="1" customWidth="1"/>
    <col min="18" max="18" width="24.28515625" bestFit="1" customWidth="1"/>
    <col min="19" max="19" width="17.5703125" bestFit="1" customWidth="1"/>
    <col min="20" max="20" width="24.28515625" bestFit="1" customWidth="1"/>
  </cols>
  <sheetData>
    <row r="1" spans="1:20" x14ac:dyDescent="0.25">
      <c r="A1" t="s">
        <v>673</v>
      </c>
      <c r="B1" t="s">
        <v>674</v>
      </c>
      <c r="C1" t="s">
        <v>675</v>
      </c>
      <c r="D1" t="s">
        <v>676</v>
      </c>
      <c r="E1" t="s">
        <v>677</v>
      </c>
      <c r="F1" t="s">
        <v>678</v>
      </c>
      <c r="G1" t="s">
        <v>679</v>
      </c>
      <c r="H1" s="471" t="s">
        <v>680</v>
      </c>
      <c r="I1" t="s">
        <v>681</v>
      </c>
      <c r="J1" t="s">
        <v>682</v>
      </c>
      <c r="K1" t="s">
        <v>683</v>
      </c>
      <c r="L1" t="s">
        <v>684</v>
      </c>
      <c r="M1" t="s">
        <v>685</v>
      </c>
      <c r="N1" t="s">
        <v>686</v>
      </c>
      <c r="O1" t="s">
        <v>687</v>
      </c>
      <c r="P1" t="s">
        <v>688</v>
      </c>
      <c r="Q1" t="s">
        <v>734</v>
      </c>
      <c r="R1" t="s">
        <v>735</v>
      </c>
      <c r="S1" t="s">
        <v>736</v>
      </c>
      <c r="T1" t="s">
        <v>737</v>
      </c>
    </row>
    <row r="2" spans="1:20" x14ac:dyDescent="0.25">
      <c r="B2">
        <f>('LIHTC Pro Forma'!F14)*100</f>
        <v>2.5</v>
      </c>
      <c r="C2">
        <f>('LIHTC Pro Forma'!E24)*100</f>
        <v>3.5000000000000004</v>
      </c>
      <c r="D2">
        <f>('LIHTC Pro Forma'!F19)*100</f>
        <v>7.0000000000000009</v>
      </c>
      <c r="E2" s="2" t="str">
        <f>'LIHTC Pro Forma'!B56</f>
        <v>Lender 1</v>
      </c>
      <c r="F2" s="470">
        <f>'LIHTC Pro Forma'!F56</f>
        <v>0</v>
      </c>
      <c r="G2" s="2" t="str">
        <f>'LIHTC Pro Forma'!B57</f>
        <v>Lender 2</v>
      </c>
      <c r="H2" s="470">
        <f>'LIHTC Pro Forma'!F57</f>
        <v>0</v>
      </c>
      <c r="I2" s="2">
        <f>'LIHTC Pro Forma'!B58</f>
        <v>0</v>
      </c>
      <c r="J2" s="470">
        <f>'LIHTC Pro Forma'!F58</f>
        <v>0</v>
      </c>
      <c r="K2" s="2" t="str">
        <f>'LIHTC Pro Forma'!B65</f>
        <v>Lender 3</v>
      </c>
      <c r="L2" s="470">
        <f>'LIHTC Pro Forma'!F65</f>
        <v>0</v>
      </c>
      <c r="M2" s="2" t="str">
        <f>'LIHTC Pro Forma'!B66</f>
        <v>Lender 4</v>
      </c>
      <c r="N2" s="470">
        <f>'LIHTC Pro Forma'!F66</f>
        <v>0</v>
      </c>
      <c r="O2" s="2" t="str">
        <f>'LIHTC Pro Forma'!B67</f>
        <v>Lender 5</v>
      </c>
      <c r="P2" s="470">
        <f>'LIHTC Pro Forma'!F67</f>
        <v>0</v>
      </c>
      <c r="Q2" s="2" t="str">
        <f>'LIHTC Pro Forma'!B68</f>
        <v>Lender 6</v>
      </c>
      <c r="R2" s="470">
        <f>'LIHTC Pro Forma'!F68</f>
        <v>0</v>
      </c>
      <c r="S2" s="2" t="str">
        <f>'LIHTC Pro Forma'!B69</f>
        <v>Lender 7</v>
      </c>
      <c r="T2" s="470">
        <f>'LIHTC Pro Forma'!F69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6"/>
  <sheetViews>
    <sheetView topLeftCell="K1" zoomScaleNormal="100" workbookViewId="0">
      <selection activeCell="R1" sqref="R1"/>
    </sheetView>
  </sheetViews>
  <sheetFormatPr defaultColWidth="9" defaultRowHeight="15" x14ac:dyDescent="0.25"/>
  <cols>
    <col min="1" max="1" width="31.42578125" bestFit="1" customWidth="1"/>
    <col min="2" max="2" width="15.28515625" bestFit="1" customWidth="1"/>
    <col min="3" max="4" width="12.28515625" bestFit="1" customWidth="1"/>
    <col min="5" max="5" width="24.5703125" bestFit="1" customWidth="1"/>
    <col min="6" max="6" width="24.85546875" bestFit="1" customWidth="1"/>
    <col min="7" max="7" width="12.7109375" bestFit="1" customWidth="1"/>
    <col min="8" max="8" width="19.28515625" bestFit="1" customWidth="1"/>
    <col min="9" max="9" width="15.28515625" bestFit="1" customWidth="1"/>
    <col min="10" max="10" width="22.85546875" bestFit="1" customWidth="1"/>
    <col min="11" max="11" width="15.5703125" bestFit="1" customWidth="1"/>
    <col min="12" max="12" width="13.7109375" bestFit="1" customWidth="1"/>
    <col min="13" max="14" width="24.7109375" bestFit="1" customWidth="1"/>
    <col min="15" max="15" width="21.7109375" bestFit="1" customWidth="1"/>
    <col min="16" max="16" width="17.28515625" bestFit="1" customWidth="1"/>
    <col min="17" max="17" width="18" bestFit="1" customWidth="1"/>
    <col min="18" max="18" width="16.42578125" bestFit="1" customWidth="1"/>
    <col min="19" max="19" width="14.140625" bestFit="1" customWidth="1"/>
    <col min="20" max="20" width="18.5703125" bestFit="1" customWidth="1"/>
    <col min="21" max="21" width="22.42578125" bestFit="1" customWidth="1"/>
    <col min="22" max="22" width="13.28515625" bestFit="1" customWidth="1"/>
    <col min="23" max="23" width="19.28515625" bestFit="1" customWidth="1"/>
    <col min="24" max="24" width="15.85546875" bestFit="1" customWidth="1"/>
    <col min="25" max="25" width="11.85546875" bestFit="1" customWidth="1"/>
    <col min="26" max="26" width="22.28515625" bestFit="1" customWidth="1"/>
    <col min="27" max="27" width="19.5703125" bestFit="1" customWidth="1"/>
    <col min="28" max="32" width="32.42578125" bestFit="1" customWidth="1"/>
    <col min="33" max="37" width="31.85546875" bestFit="1" customWidth="1"/>
  </cols>
  <sheetData>
    <row r="1" spans="1:37" x14ac:dyDescent="0.25">
      <c r="A1" t="s">
        <v>689</v>
      </c>
      <c r="B1" t="s">
        <v>690</v>
      </c>
      <c r="C1" t="s">
        <v>700</v>
      </c>
      <c r="D1" t="s">
        <v>701</v>
      </c>
      <c r="E1" t="s">
        <v>702</v>
      </c>
      <c r="F1" t="s">
        <v>703</v>
      </c>
      <c r="G1" t="s">
        <v>704</v>
      </c>
      <c r="H1" t="s">
        <v>705</v>
      </c>
      <c r="I1" t="s">
        <v>706</v>
      </c>
      <c r="J1" t="s">
        <v>707</v>
      </c>
      <c r="K1" t="s">
        <v>708</v>
      </c>
      <c r="L1" t="s">
        <v>709</v>
      </c>
      <c r="M1" t="s">
        <v>710</v>
      </c>
      <c r="N1" t="s">
        <v>711</v>
      </c>
      <c r="O1" t="s">
        <v>712</v>
      </c>
      <c r="P1" t="s">
        <v>713</v>
      </c>
      <c r="Q1" t="s">
        <v>714</v>
      </c>
      <c r="R1" t="s">
        <v>767</v>
      </c>
      <c r="S1" t="s">
        <v>715</v>
      </c>
      <c r="T1" t="s">
        <v>716</v>
      </c>
      <c r="U1" t="s">
        <v>717</v>
      </c>
      <c r="V1" t="s">
        <v>718</v>
      </c>
      <c r="W1" t="s">
        <v>719</v>
      </c>
      <c r="X1" t="s">
        <v>720</v>
      </c>
      <c r="Y1" t="s">
        <v>721</v>
      </c>
      <c r="Z1" t="s">
        <v>722</v>
      </c>
      <c r="AA1" t="s">
        <v>723</v>
      </c>
      <c r="AB1" t="s">
        <v>724</v>
      </c>
      <c r="AC1" t="s">
        <v>725</v>
      </c>
      <c r="AD1" t="s">
        <v>726</v>
      </c>
      <c r="AE1" t="s">
        <v>727</v>
      </c>
      <c r="AF1" t="s">
        <v>728</v>
      </c>
      <c r="AG1" t="s">
        <v>729</v>
      </c>
      <c r="AH1" t="s">
        <v>730</v>
      </c>
      <c r="AI1" t="s">
        <v>731</v>
      </c>
      <c r="AJ1" t="s">
        <v>732</v>
      </c>
      <c r="AK1" t="s">
        <v>733</v>
      </c>
    </row>
    <row r="2" spans="1:37" x14ac:dyDescent="0.25">
      <c r="B2" t="s">
        <v>691</v>
      </c>
      <c r="C2">
        <f>'LIHTC Pro Forma'!H15</f>
        <v>0</v>
      </c>
      <c r="D2">
        <f>'LIHTC Pro Forma'!H16</f>
        <v>0</v>
      </c>
      <c r="E2" s="472">
        <f>'LIHTC Pro Forma'!H24</f>
        <v>0</v>
      </c>
      <c r="F2" s="472">
        <f>'LIHTC Pro Forma'!H25</f>
        <v>0</v>
      </c>
      <c r="G2" s="472">
        <f>'LIHTC Pro Forma'!H26</f>
        <v>0</v>
      </c>
      <c r="H2" s="472">
        <f>'LIHTC Pro Forma'!H27</f>
        <v>0</v>
      </c>
      <c r="I2" s="472">
        <f>'LIHTC Pro Forma'!H28</f>
        <v>0</v>
      </c>
      <c r="J2" s="472">
        <f>'LIHTC Pro Forma'!H29</f>
        <v>0</v>
      </c>
      <c r="K2" s="472">
        <f>'LIHTC Pro Forma'!H30</f>
        <v>0</v>
      </c>
      <c r="L2" s="472">
        <f>'LIHTC Pro Forma'!H31</f>
        <v>0</v>
      </c>
      <c r="M2" s="472">
        <f>'LIHTC Pro Forma'!H32</f>
        <v>0</v>
      </c>
      <c r="N2" s="472">
        <f>'LIHTC Pro Forma'!H33</f>
        <v>0</v>
      </c>
      <c r="O2" s="472">
        <f>'LIHTC Pro Forma'!H34</f>
        <v>0</v>
      </c>
      <c r="P2" s="472">
        <f>'LIHTC Pro Forma'!H35</f>
        <v>0</v>
      </c>
      <c r="Q2" s="472">
        <f>'LIHTC Pro Forma'!H36</f>
        <v>0</v>
      </c>
      <c r="R2" s="472">
        <f>'LIHTC Pro Forma'!H37</f>
        <v>0</v>
      </c>
      <c r="S2" s="472">
        <f>'LIHTC Pro Forma'!H38</f>
        <v>0</v>
      </c>
      <c r="T2" s="472">
        <f>'LIHTC Pro Forma'!H39</f>
        <v>0</v>
      </c>
      <c r="U2" s="472">
        <f>'LIHTC Pro Forma'!H40</f>
        <v>0</v>
      </c>
      <c r="V2" s="472">
        <f>'LIHTC Pro Forma'!H41</f>
        <v>0</v>
      </c>
      <c r="W2" s="472">
        <f>'LIHTC Pro Forma'!H42</f>
        <v>0</v>
      </c>
      <c r="X2" s="472">
        <f>'LIHTC Pro Forma'!H43</f>
        <v>0</v>
      </c>
      <c r="Y2" s="472">
        <f>'LIHTC Pro Forma'!H44</f>
        <v>0</v>
      </c>
      <c r="Z2" s="472">
        <f>'LIHTC Pro Forma'!H47</f>
        <v>0</v>
      </c>
      <c r="AA2" s="472">
        <f>'LIHTC Pro Forma'!H48</f>
        <v>0</v>
      </c>
      <c r="AB2">
        <f>'LIHTC Pro Forma'!H56</f>
        <v>0</v>
      </c>
      <c r="AC2">
        <f>'LIHTC Pro Forma'!H57</f>
        <v>0</v>
      </c>
      <c r="AD2">
        <f>'LIHTC Pro Forma'!H58</f>
        <v>0</v>
      </c>
      <c r="AG2">
        <f>'LIHTC Pro Forma'!H65</f>
        <v>0</v>
      </c>
      <c r="AH2">
        <f>'LIHTC Pro Forma'!H66</f>
        <v>0</v>
      </c>
      <c r="AI2">
        <f>'LIHTC Pro Forma'!H67</f>
        <v>0</v>
      </c>
      <c r="AJ2">
        <f>'LIHTC Pro Forma'!H68</f>
        <v>0</v>
      </c>
      <c r="AK2">
        <f>'LIHTC Pro Forma'!H69</f>
        <v>0</v>
      </c>
    </row>
    <row r="3" spans="1:37" x14ac:dyDescent="0.25">
      <c r="B3" t="s">
        <v>692</v>
      </c>
      <c r="C3">
        <f>'LIHTC Pro Forma'!I15</f>
        <v>0</v>
      </c>
      <c r="D3">
        <f>'LIHTC Pro Forma'!I16</f>
        <v>0</v>
      </c>
      <c r="AB3">
        <f>'LIHTC Pro Forma'!I56</f>
        <v>0</v>
      </c>
      <c r="AC3">
        <f>'LIHTC Pro Forma'!I57</f>
        <v>0</v>
      </c>
      <c r="AD3">
        <f>'LIHTC Pro Forma'!I58</f>
        <v>0</v>
      </c>
      <c r="AG3">
        <f>'LIHTC Pro Forma'!I65</f>
        <v>0</v>
      </c>
      <c r="AH3">
        <f>'LIHTC Pro Forma'!I66</f>
        <v>0</v>
      </c>
      <c r="AI3">
        <f>'LIHTC Pro Forma'!I67</f>
        <v>0</v>
      </c>
      <c r="AJ3">
        <f>'LIHTC Pro Forma'!I68</f>
        <v>0</v>
      </c>
      <c r="AK3">
        <f>'LIHTC Pro Forma'!I69</f>
        <v>0</v>
      </c>
    </row>
    <row r="4" spans="1:37" x14ac:dyDescent="0.25">
      <c r="B4" t="s">
        <v>693</v>
      </c>
      <c r="C4">
        <f>'LIHTC Pro Forma'!J15</f>
        <v>0</v>
      </c>
      <c r="D4">
        <f>'LIHTC Pro Forma'!J16</f>
        <v>0</v>
      </c>
      <c r="AB4">
        <f>'LIHTC Pro Forma'!J56</f>
        <v>0</v>
      </c>
      <c r="AC4">
        <f>'LIHTC Pro Forma'!J57</f>
        <v>0</v>
      </c>
      <c r="AD4">
        <f>'LIHTC Pro Forma'!J58</f>
        <v>0</v>
      </c>
      <c r="AG4">
        <f>'LIHTC Pro Forma'!J65</f>
        <v>0</v>
      </c>
      <c r="AH4">
        <f>'LIHTC Pro Forma'!J66</f>
        <v>0</v>
      </c>
      <c r="AI4">
        <f>'LIHTC Pro Forma'!J67</f>
        <v>0</v>
      </c>
      <c r="AJ4">
        <f>'LIHTC Pro Forma'!J68</f>
        <v>0</v>
      </c>
      <c r="AK4">
        <f>'LIHTC Pro Forma'!J69</f>
        <v>0</v>
      </c>
    </row>
    <row r="5" spans="1:37" x14ac:dyDescent="0.25">
      <c r="B5" t="s">
        <v>694</v>
      </c>
      <c r="C5">
        <f>'LIHTC Pro Forma'!K15</f>
        <v>0</v>
      </c>
      <c r="D5">
        <f>'LIHTC Pro Forma'!K16</f>
        <v>0</v>
      </c>
      <c r="AB5">
        <f>'LIHTC Pro Forma'!K56</f>
        <v>0</v>
      </c>
      <c r="AC5">
        <f>'LIHTC Pro Forma'!K57</f>
        <v>0</v>
      </c>
      <c r="AD5">
        <f>'LIHTC Pro Forma'!K58</f>
        <v>0</v>
      </c>
      <c r="AG5">
        <f>'LIHTC Pro Forma'!K65</f>
        <v>0</v>
      </c>
      <c r="AH5">
        <f>'LIHTC Pro Forma'!K66</f>
        <v>0</v>
      </c>
      <c r="AI5">
        <f>'LIHTC Pro Forma'!K67</f>
        <v>0</v>
      </c>
      <c r="AJ5">
        <f>'LIHTC Pro Forma'!K68</f>
        <v>0</v>
      </c>
      <c r="AK5">
        <f>'LIHTC Pro Forma'!K69</f>
        <v>0</v>
      </c>
    </row>
    <row r="6" spans="1:37" x14ac:dyDescent="0.25">
      <c r="B6" t="s">
        <v>695</v>
      </c>
      <c r="C6">
        <f>'LIHTC Pro Forma'!L15</f>
        <v>0</v>
      </c>
      <c r="D6">
        <f>'LIHTC Pro Forma'!L16</f>
        <v>0</v>
      </c>
      <c r="AB6">
        <f>'LIHTC Pro Forma'!L56</f>
        <v>0</v>
      </c>
      <c r="AC6">
        <f>'LIHTC Pro Forma'!L57</f>
        <v>0</v>
      </c>
      <c r="AD6">
        <f>'LIHTC Pro Forma'!L58</f>
        <v>0</v>
      </c>
      <c r="AG6">
        <f>'LIHTC Pro Forma'!L65</f>
        <v>0</v>
      </c>
      <c r="AH6">
        <f>'LIHTC Pro Forma'!L66</f>
        <v>0</v>
      </c>
      <c r="AI6">
        <f>'LIHTC Pro Forma'!L67</f>
        <v>0</v>
      </c>
      <c r="AJ6">
        <f>'LIHTC Pro Forma'!L68</f>
        <v>0</v>
      </c>
      <c r="AK6">
        <f>'LIHTC Pro Forma'!L69</f>
        <v>0</v>
      </c>
    </row>
    <row r="7" spans="1:37" x14ac:dyDescent="0.25">
      <c r="B7" t="s">
        <v>696</v>
      </c>
      <c r="C7">
        <f>'LIHTC Pro Forma'!M15</f>
        <v>0</v>
      </c>
      <c r="D7">
        <f>'LIHTC Pro Forma'!M16</f>
        <v>0</v>
      </c>
      <c r="AB7">
        <f>'LIHTC Pro Forma'!M56</f>
        <v>0</v>
      </c>
      <c r="AC7">
        <f>'LIHTC Pro Forma'!M57</f>
        <v>0</v>
      </c>
      <c r="AD7">
        <f>'LIHTC Pro Forma'!M58</f>
        <v>0</v>
      </c>
      <c r="AG7">
        <f>'LIHTC Pro Forma'!M65</f>
        <v>0</v>
      </c>
      <c r="AH7">
        <f>'LIHTC Pro Forma'!M66</f>
        <v>0</v>
      </c>
      <c r="AI7">
        <f>'LIHTC Pro Forma'!M67</f>
        <v>0</v>
      </c>
      <c r="AJ7">
        <f>'LIHTC Pro Forma'!M68</f>
        <v>0</v>
      </c>
      <c r="AK7">
        <f>'LIHTC Pro Forma'!M69</f>
        <v>0</v>
      </c>
    </row>
    <row r="8" spans="1:37" x14ac:dyDescent="0.25">
      <c r="B8" t="s">
        <v>697</v>
      </c>
      <c r="C8">
        <f>'LIHTC Pro Forma'!N15</f>
        <v>0</v>
      </c>
      <c r="D8">
        <f>'LIHTC Pro Forma'!N16</f>
        <v>0</v>
      </c>
      <c r="AB8">
        <f>'LIHTC Pro Forma'!N56</f>
        <v>0</v>
      </c>
      <c r="AC8">
        <f>'LIHTC Pro Forma'!N57</f>
        <v>0</v>
      </c>
      <c r="AD8">
        <f>'LIHTC Pro Forma'!N58</f>
        <v>0</v>
      </c>
      <c r="AG8">
        <f>'LIHTC Pro Forma'!N65</f>
        <v>0</v>
      </c>
      <c r="AH8">
        <f>'LIHTC Pro Forma'!N66</f>
        <v>0</v>
      </c>
      <c r="AI8">
        <f>'LIHTC Pro Forma'!N67</f>
        <v>0</v>
      </c>
      <c r="AJ8">
        <f>'LIHTC Pro Forma'!N68</f>
        <v>0</v>
      </c>
      <c r="AK8">
        <f>'LIHTC Pro Forma'!N69</f>
        <v>0</v>
      </c>
    </row>
    <row r="9" spans="1:37" x14ac:dyDescent="0.25">
      <c r="B9" t="s">
        <v>698</v>
      </c>
      <c r="C9">
        <f>'LIHTC Pro Forma'!G81</f>
        <v>0</v>
      </c>
      <c r="D9">
        <f>'LIHTC Pro Forma'!G82</f>
        <v>0</v>
      </c>
      <c r="AB9">
        <f>'LIHTC Pro Forma'!G122</f>
        <v>0</v>
      </c>
      <c r="AC9">
        <f>'LIHTC Pro Forma'!G123</f>
        <v>0</v>
      </c>
      <c r="AD9">
        <f>'LIHTC Pro Forma'!G124</f>
        <v>0</v>
      </c>
      <c r="AG9">
        <f>'LIHTC Pro Forma'!G130</f>
        <v>0</v>
      </c>
      <c r="AH9">
        <f>'LIHTC Pro Forma'!G131</f>
        <v>0</v>
      </c>
      <c r="AI9">
        <f>'LIHTC Pro Forma'!G132</f>
        <v>0</v>
      </c>
      <c r="AJ9">
        <f>'LIHTC Pro Forma'!G133</f>
        <v>0</v>
      </c>
      <c r="AK9">
        <f>'LIHTC Pro Forma'!G134</f>
        <v>0</v>
      </c>
    </row>
    <row r="10" spans="1:37" x14ac:dyDescent="0.25">
      <c r="B10" t="s">
        <v>699</v>
      </c>
      <c r="C10">
        <f>'LIHTC Pro Forma'!H81</f>
        <v>0</v>
      </c>
      <c r="D10">
        <f>'LIHTC Pro Forma'!H82</f>
        <v>0</v>
      </c>
      <c r="AB10">
        <f>'LIHTC Pro Forma'!H122</f>
        <v>0</v>
      </c>
      <c r="AC10">
        <f>'LIHTC Pro Forma'!H123</f>
        <v>0</v>
      </c>
      <c r="AD10">
        <f>'LIHTC Pro Forma'!H124</f>
        <v>0</v>
      </c>
      <c r="AG10">
        <f>'LIHTC Pro Forma'!H130</f>
        <v>0</v>
      </c>
      <c r="AH10">
        <f>'LIHTC Pro Forma'!H131</f>
        <v>0</v>
      </c>
      <c r="AI10">
        <f>'LIHTC Pro Forma'!H132</f>
        <v>0</v>
      </c>
      <c r="AJ10">
        <f>'LIHTC Pro Forma'!H133</f>
        <v>0</v>
      </c>
      <c r="AK10">
        <f>'LIHTC Pro Forma'!H134</f>
        <v>0</v>
      </c>
    </row>
    <row r="11" spans="1:37" x14ac:dyDescent="0.25">
      <c r="B11" t="s">
        <v>159</v>
      </c>
      <c r="C11">
        <f>'LIHTC Pro Forma'!I81</f>
        <v>0</v>
      </c>
      <c r="D11">
        <f>'LIHTC Pro Forma'!I82</f>
        <v>0</v>
      </c>
      <c r="AB11">
        <f>'LIHTC Pro Forma'!I122</f>
        <v>0</v>
      </c>
      <c r="AC11">
        <f>'LIHTC Pro Forma'!I123</f>
        <v>0</v>
      </c>
      <c r="AD11">
        <f>'LIHTC Pro Forma'!I124</f>
        <v>0</v>
      </c>
      <c r="AG11">
        <f>'LIHTC Pro Forma'!I130</f>
        <v>0</v>
      </c>
      <c r="AH11">
        <f>'LIHTC Pro Forma'!I131</f>
        <v>0</v>
      </c>
      <c r="AI11">
        <f>'LIHTC Pro Forma'!I132</f>
        <v>0</v>
      </c>
      <c r="AJ11">
        <f>'LIHTC Pro Forma'!I133</f>
        <v>0</v>
      </c>
      <c r="AK11">
        <f>'LIHTC Pro Forma'!I134</f>
        <v>0</v>
      </c>
    </row>
    <row r="12" spans="1:37" x14ac:dyDescent="0.25">
      <c r="B12" t="s">
        <v>160</v>
      </c>
      <c r="C12">
        <f>'LIHTC Pro Forma'!J81</f>
        <v>0</v>
      </c>
      <c r="D12">
        <f>'LIHTC Pro Forma'!J82</f>
        <v>0</v>
      </c>
      <c r="AB12">
        <f>'LIHTC Pro Forma'!J122</f>
        <v>0</v>
      </c>
      <c r="AC12">
        <f>'LIHTC Pro Forma'!J123</f>
        <v>0</v>
      </c>
      <c r="AD12">
        <f>'LIHTC Pro Forma'!J124</f>
        <v>0</v>
      </c>
      <c r="AG12">
        <f>'LIHTC Pro Forma'!J130</f>
        <v>0</v>
      </c>
      <c r="AH12">
        <f>'LIHTC Pro Forma'!J131</f>
        <v>0</v>
      </c>
      <c r="AI12">
        <f>'LIHTC Pro Forma'!J132</f>
        <v>0</v>
      </c>
      <c r="AJ12">
        <f>'LIHTC Pro Forma'!J133</f>
        <v>0</v>
      </c>
      <c r="AK12">
        <f>'LIHTC Pro Forma'!J134</f>
        <v>0</v>
      </c>
    </row>
    <row r="13" spans="1:37" x14ac:dyDescent="0.25">
      <c r="B13" t="s">
        <v>161</v>
      </c>
      <c r="C13">
        <f>'LIHTC Pro Forma'!K81</f>
        <v>0</v>
      </c>
      <c r="D13">
        <f>'LIHTC Pro Forma'!K82</f>
        <v>0</v>
      </c>
      <c r="AB13">
        <f>'LIHTC Pro Forma'!K122</f>
        <v>0</v>
      </c>
      <c r="AC13">
        <f>'LIHTC Pro Forma'!K123</f>
        <v>0</v>
      </c>
      <c r="AD13">
        <f>'LIHTC Pro Forma'!K124</f>
        <v>0</v>
      </c>
      <c r="AG13">
        <f>'LIHTC Pro Forma'!K130</f>
        <v>0</v>
      </c>
      <c r="AH13">
        <f>'LIHTC Pro Forma'!K131</f>
        <v>0</v>
      </c>
      <c r="AI13">
        <f>'LIHTC Pro Forma'!K132</f>
        <v>0</v>
      </c>
      <c r="AJ13">
        <f>'LIHTC Pro Forma'!K133</f>
        <v>0</v>
      </c>
      <c r="AK13">
        <f>'LIHTC Pro Forma'!K134</f>
        <v>0</v>
      </c>
    </row>
    <row r="14" spans="1:37" x14ac:dyDescent="0.25">
      <c r="B14" t="s">
        <v>162</v>
      </c>
      <c r="C14">
        <f>'LIHTC Pro Forma'!L81</f>
        <v>0</v>
      </c>
      <c r="D14">
        <f>'LIHTC Pro Forma'!L82</f>
        <v>0</v>
      </c>
      <c r="AB14">
        <f>'LIHTC Pro Forma'!L122</f>
        <v>0</v>
      </c>
      <c r="AC14">
        <f>'LIHTC Pro Forma'!L123</f>
        <v>0</v>
      </c>
      <c r="AD14">
        <f>'LIHTC Pro Forma'!L124</f>
        <v>0</v>
      </c>
      <c r="AG14">
        <f>'LIHTC Pro Forma'!L130</f>
        <v>0</v>
      </c>
      <c r="AH14">
        <f>'LIHTC Pro Forma'!L131</f>
        <v>0</v>
      </c>
      <c r="AI14">
        <f>'LIHTC Pro Forma'!L132</f>
        <v>0</v>
      </c>
      <c r="AJ14">
        <f>'LIHTC Pro Forma'!L133</f>
        <v>0</v>
      </c>
      <c r="AK14">
        <f>'LIHTC Pro Forma'!L134</f>
        <v>0</v>
      </c>
    </row>
    <row r="15" spans="1:37" x14ac:dyDescent="0.25">
      <c r="B15" t="s">
        <v>163</v>
      </c>
      <c r="C15">
        <f>'LIHTC Pro Forma'!M81</f>
        <v>0</v>
      </c>
      <c r="D15">
        <f>'LIHTC Pro Forma'!M82</f>
        <v>0</v>
      </c>
      <c r="AB15">
        <f>'LIHTC Pro Forma'!M122</f>
        <v>0</v>
      </c>
      <c r="AC15">
        <f>'LIHTC Pro Forma'!M123</f>
        <v>0</v>
      </c>
      <c r="AD15">
        <f>'LIHTC Pro Forma'!M124</f>
        <v>0</v>
      </c>
      <c r="AG15">
        <f>'LIHTC Pro Forma'!M130</f>
        <v>0</v>
      </c>
      <c r="AH15">
        <f>'LIHTC Pro Forma'!M131</f>
        <v>0</v>
      </c>
      <c r="AI15">
        <f>'LIHTC Pro Forma'!M132</f>
        <v>0</v>
      </c>
      <c r="AJ15">
        <f>'LIHTC Pro Forma'!M133</f>
        <v>0</v>
      </c>
      <c r="AK15">
        <f>'LIHTC Pro Forma'!M134</f>
        <v>0</v>
      </c>
    </row>
    <row r="16" spans="1:37" x14ac:dyDescent="0.25">
      <c r="B16" t="s">
        <v>164</v>
      </c>
      <c r="C16">
        <f>'LIHTC Pro Forma'!N81</f>
        <v>0</v>
      </c>
      <c r="D16">
        <f>'LIHTC Pro Forma'!N82</f>
        <v>0</v>
      </c>
      <c r="AB16">
        <f>'LIHTC Pro Forma'!N122</f>
        <v>0</v>
      </c>
      <c r="AC16">
        <f>'LIHTC Pro Forma'!N123</f>
        <v>0</v>
      </c>
      <c r="AD16">
        <f>'LIHTC Pro Forma'!N124</f>
        <v>0</v>
      </c>
      <c r="AG16">
        <f>'LIHTC Pro Forma'!N130</f>
        <v>0</v>
      </c>
      <c r="AH16">
        <f>'LIHTC Pro Forma'!N131</f>
        <v>0</v>
      </c>
      <c r="AI16">
        <f>'LIHTC Pro Forma'!N132</f>
        <v>0</v>
      </c>
      <c r="AJ16">
        <f>'LIHTC Pro Forma'!N133</f>
        <v>0</v>
      </c>
      <c r="AK16">
        <f>'LIHTC Pro Forma'!N134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LIHTC Info</vt:lpstr>
      <vt:lpstr>LIHTC Scoring</vt:lpstr>
      <vt:lpstr>ScoringLists</vt:lpstr>
      <vt:lpstr>LIHTC Rents</vt:lpstr>
      <vt:lpstr>TDC Limit</vt:lpstr>
      <vt:lpstr>Rents Insert</vt:lpstr>
      <vt:lpstr>LIHTC Pro Forma</vt:lpstr>
      <vt:lpstr>Pro Forma Insert</vt:lpstr>
      <vt:lpstr>OPF YbY Insert</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Matt Vickery</cp:lastModifiedBy>
  <cp:lastPrinted>2019-08-23T18:34:34Z</cp:lastPrinted>
  <dcterms:created xsi:type="dcterms:W3CDTF">2009-05-18T15:05:09Z</dcterms:created>
  <dcterms:modified xsi:type="dcterms:W3CDTF">2022-08-31T00:57:07Z</dcterms:modified>
</cp:coreProperties>
</file>